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2.xml" ContentType="application/vnd.openxmlformats-officedocument.drawing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3.xml" ContentType="application/vnd.openxmlformats-officedocument.spreadsheetml.comments+xml"/>
  <Override PartName="/xl/comments1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/>
  <mc:AlternateContent xmlns:mc="http://schemas.openxmlformats.org/markup-compatibility/2006">
    <mc:Choice Requires="x15">
      <x15ac:absPath xmlns:x15ac="http://schemas.microsoft.com/office/spreadsheetml/2010/11/ac" url="C:\Users\s142391\Desktop\Genie\Regulation\WEEE\43&amp;50\"/>
    </mc:Choice>
  </mc:AlternateContent>
  <xr:revisionPtr revIDLastSave="0" documentId="13_ncr:1_{835AE2C9-B945-4EA7-8FE9-580A09DF497A}" xr6:coauthVersionLast="36" xr6:coauthVersionMax="36" xr10:uidLastSave="{00000000-0000-0000-0000-000000000000}"/>
  <bookViews>
    <workbookView xWindow="0" yWindow="0" windowWidth="21570" windowHeight="7425" xr2:uid="{00000000-000D-0000-FFFF-FFFF00000000}"/>
  </bookViews>
  <sheets>
    <sheet name="PN-M432" sheetId="1" r:id="rId1"/>
    <sheet name="PN-P436" sheetId="2" r:id="rId2"/>
    <sheet name="PN-M502" sheetId="3" r:id="rId3"/>
    <sheet name="PN-P506" sheetId="4" r:id="rId4"/>
  </sheets>
  <calcPr calcId="191029"/>
</workbook>
</file>

<file path=xl/calcChain.xml><?xml version="1.0" encoding="utf-8"?>
<calcChain xmlns="http://schemas.openxmlformats.org/spreadsheetml/2006/main">
  <c r="E22" i="4" l="1"/>
  <c r="E22" i="3"/>
  <c r="E22" i="2"/>
  <c r="E22" i="1"/>
  <c r="E28" i="4" l="1"/>
  <c r="E24" i="4"/>
  <c r="E21" i="4"/>
  <c r="E18" i="4"/>
  <c r="E13" i="4"/>
  <c r="E28" i="2" l="1"/>
  <c r="E24" i="2"/>
  <c r="E21" i="2"/>
  <c r="E18" i="2"/>
  <c r="E13" i="2"/>
  <c r="H41" i="4" l="1"/>
  <c r="H40" i="4"/>
  <c r="H39" i="4"/>
  <c r="H38" i="4"/>
  <c r="E33" i="4"/>
  <c r="I30" i="4"/>
  <c r="H29" i="4"/>
  <c r="G29" i="4"/>
  <c r="G33" i="4" s="1"/>
  <c r="I28" i="4"/>
  <c r="G25" i="4"/>
  <c r="G28" i="4" s="1"/>
  <c r="H23" i="4"/>
  <c r="G23" i="4"/>
  <c r="H22" i="4"/>
  <c r="H24" i="4" s="1"/>
  <c r="G22" i="4"/>
  <c r="I21" i="4"/>
  <c r="H21" i="4"/>
  <c r="G19" i="4"/>
  <c r="G21" i="4" s="1"/>
  <c r="H18" i="4"/>
  <c r="I17" i="4"/>
  <c r="I16" i="4"/>
  <c r="I15" i="4"/>
  <c r="G14" i="4"/>
  <c r="G18" i="4" s="1"/>
  <c r="H13" i="4"/>
  <c r="I11" i="4"/>
  <c r="I13" i="4" s="1"/>
  <c r="G10" i="4"/>
  <c r="G13" i="4" s="1"/>
  <c r="H41" i="3"/>
  <c r="H40" i="3"/>
  <c r="H39" i="3"/>
  <c r="H38" i="3"/>
  <c r="H43" i="3" s="1"/>
  <c r="E33" i="3"/>
  <c r="I30" i="3"/>
  <c r="H29" i="3"/>
  <c r="H33" i="3" s="1"/>
  <c r="G29" i="3"/>
  <c r="I28" i="3"/>
  <c r="E28" i="3"/>
  <c r="G25" i="3"/>
  <c r="G28" i="3" s="1"/>
  <c r="E24" i="3"/>
  <c r="H23" i="3"/>
  <c r="G23" i="3"/>
  <c r="H22" i="3"/>
  <c r="H24" i="3" s="1"/>
  <c r="G22" i="3"/>
  <c r="I21" i="3"/>
  <c r="H21" i="3"/>
  <c r="E21" i="3"/>
  <c r="G19" i="3"/>
  <c r="G21" i="3" s="1"/>
  <c r="H18" i="3"/>
  <c r="E18" i="3"/>
  <c r="I17" i="3"/>
  <c r="I16" i="3"/>
  <c r="I15" i="3"/>
  <c r="G14" i="3"/>
  <c r="I14" i="3" s="1"/>
  <c r="I18" i="3" s="1"/>
  <c r="H13" i="3"/>
  <c r="E13" i="3"/>
  <c r="I11" i="3"/>
  <c r="I13" i="3" s="1"/>
  <c r="G10" i="3"/>
  <c r="G13" i="3" s="1"/>
  <c r="H41" i="2"/>
  <c r="H40" i="2"/>
  <c r="H39" i="2"/>
  <c r="H38" i="2"/>
  <c r="E33" i="2"/>
  <c r="I30" i="2"/>
  <c r="H29" i="2"/>
  <c r="H33" i="2" s="1"/>
  <c r="G29" i="2"/>
  <c r="G33" i="2" s="1"/>
  <c r="I28" i="2"/>
  <c r="G25" i="2"/>
  <c r="G28" i="2" s="1"/>
  <c r="H23" i="2"/>
  <c r="G23" i="2"/>
  <c r="I23" i="2" s="1"/>
  <c r="H22" i="2"/>
  <c r="G22" i="2"/>
  <c r="I21" i="2"/>
  <c r="H21" i="2"/>
  <c r="G19" i="2"/>
  <c r="G21" i="2" s="1"/>
  <c r="H18" i="2"/>
  <c r="I17" i="2"/>
  <c r="I16" i="2"/>
  <c r="I15" i="2"/>
  <c r="G14" i="2"/>
  <c r="I14" i="2" s="1"/>
  <c r="I13" i="2"/>
  <c r="H13" i="2"/>
  <c r="I11" i="2"/>
  <c r="G10" i="2"/>
  <c r="G13" i="2" s="1"/>
  <c r="I23" i="3" l="1"/>
  <c r="I22" i="3"/>
  <c r="I24" i="3" s="1"/>
  <c r="I18" i="2"/>
  <c r="H43" i="4"/>
  <c r="H43" i="2"/>
  <c r="H24" i="2"/>
  <c r="E34" i="2"/>
  <c r="I29" i="3"/>
  <c r="I33" i="3" s="1"/>
  <c r="E34" i="3"/>
  <c r="I29" i="4"/>
  <c r="I33" i="4" s="1"/>
  <c r="G24" i="4"/>
  <c r="G34" i="4" s="1"/>
  <c r="E34" i="4"/>
  <c r="I22" i="4"/>
  <c r="I23" i="4"/>
  <c r="H33" i="4"/>
  <c r="I14" i="4"/>
  <c r="I18" i="4" s="1"/>
  <c r="H25" i="4"/>
  <c r="H28" i="4" s="1"/>
  <c r="G33" i="3"/>
  <c r="G24" i="3"/>
  <c r="G18" i="3"/>
  <c r="H25" i="3"/>
  <c r="H28" i="3" s="1"/>
  <c r="I29" i="2"/>
  <c r="I33" i="2" s="1"/>
  <c r="I22" i="2"/>
  <c r="I24" i="2" s="1"/>
  <c r="G24" i="2"/>
  <c r="G18" i="2"/>
  <c r="H25" i="2"/>
  <c r="H28" i="2" s="1"/>
  <c r="H41" i="1"/>
  <c r="H40" i="1"/>
  <c r="H39" i="1"/>
  <c r="H38" i="1"/>
  <c r="E33" i="1"/>
  <c r="I30" i="1"/>
  <c r="H29" i="1"/>
  <c r="H33" i="1" s="1"/>
  <c r="G29" i="1"/>
  <c r="G33" i="1" s="1"/>
  <c r="I28" i="1"/>
  <c r="E28" i="1"/>
  <c r="G25" i="1"/>
  <c r="G28" i="1" s="1"/>
  <c r="E24" i="1"/>
  <c r="H23" i="1"/>
  <c r="G23" i="1"/>
  <c r="H22" i="1"/>
  <c r="G22" i="1"/>
  <c r="I21" i="1"/>
  <c r="H21" i="1"/>
  <c r="E21" i="1"/>
  <c r="G19" i="1"/>
  <c r="G21" i="1" s="1"/>
  <c r="H18" i="1"/>
  <c r="E18" i="1"/>
  <c r="I17" i="1"/>
  <c r="I16" i="1"/>
  <c r="I15" i="1"/>
  <c r="G14" i="1"/>
  <c r="G18" i="1" s="1"/>
  <c r="H13" i="1"/>
  <c r="E13" i="1"/>
  <c r="I11" i="1"/>
  <c r="I13" i="1" s="1"/>
  <c r="G10" i="1"/>
  <c r="G13" i="1" s="1"/>
  <c r="H24" i="1" l="1"/>
  <c r="I24" i="4"/>
  <c r="E34" i="1"/>
  <c r="G34" i="2"/>
  <c r="H43" i="1"/>
  <c r="H34" i="2"/>
  <c r="H4" i="2" s="1"/>
  <c r="H5" i="2" s="1"/>
  <c r="G4" i="2"/>
  <c r="G5" i="2" s="1"/>
  <c r="G24" i="1"/>
  <c r="G34" i="1" s="1"/>
  <c r="G34" i="3"/>
  <c r="G4" i="3" s="1"/>
  <c r="G5" i="3" s="1"/>
  <c r="G4" i="4"/>
  <c r="G5" i="4" s="1"/>
  <c r="H34" i="4"/>
  <c r="H4" i="4" s="1"/>
  <c r="H5" i="4" s="1"/>
  <c r="I22" i="1"/>
  <c r="I29" i="1"/>
  <c r="I33" i="1" s="1"/>
  <c r="I14" i="1"/>
  <c r="I18" i="1" s="1"/>
  <c r="I23" i="1"/>
  <c r="H25" i="1"/>
  <c r="H28" i="1" s="1"/>
  <c r="I24" i="1" l="1"/>
  <c r="I34" i="2"/>
  <c r="H34" i="1"/>
  <c r="G4" i="1"/>
  <c r="G5" i="1" s="1"/>
  <c r="H34" i="3"/>
  <c r="H4" i="3" s="1"/>
  <c r="H5" i="3" s="1"/>
  <c r="I34" i="4"/>
  <c r="H4" i="1"/>
  <c r="H5" i="1" s="1"/>
  <c r="I34" i="1"/>
  <c r="I3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tc={B452199A-D20D-4F29-910E-52BEEFC76EB5}</author>
    <author>tc={03FFCDCE-8D62-4B56-9448-B0600936D122}</author>
    <author>tc={B521CD9C-EADD-4AF3-A4D4-7B119C57E567}</author>
    <author>tc={3A9DEA63-6A02-468B-8599-696D7C73D7B3}</author>
    <author>tc={670533E8-0941-4319-B6EB-AA0224C584AA}</author>
    <author>tc={0DAEA3FE-C6FC-4E4F-B206-24EFE79F01D2}</author>
    <author>tc={9F54E3AB-3E19-4055-A36B-329F6E7FF3C0}</author>
    <author>tc={A9EDD6DA-9D8B-4335-8BAE-BF7CBD52B7F7}</author>
    <author>tc={13EEE23C-52F1-4748-933A-13FE40573FDC}</author>
    <author>tc={2A17C275-AD6D-4C51-8705-A839829A5297}</author>
  </authors>
  <commentList>
    <comment ref="C10" authorId="0" shapeId="0" xr:uid="{00000000-0006-0000-0000-000001000000}">
      <text>
        <r>
          <rPr>
            <sz val="10"/>
            <rFont val="宋体"/>
            <family val="3"/>
            <charset val="134"/>
          </rPr>
          <t>Include Screw</t>
        </r>
      </text>
    </comment>
    <comment ref="B14" authorId="1" shapeId="0" xr:uid="{00000000-0006-0000-0000-000002000000}">
      <text>
        <r>
          <rPr>
            <sz val="10"/>
            <rFont val="宋体"/>
            <family val="3"/>
            <charset val="134"/>
          </rPr>
          <t>Plastics
Can include mylar sheet.</t>
        </r>
      </text>
    </comment>
    <comment ref="C16" authorId="2" shapeId="0" xr:uid="{00000000-0006-0000-0000-000003000000}">
      <text>
        <r>
          <rPr>
            <sz val="10"/>
            <rFont val="宋体"/>
            <family val="3"/>
            <charset val="134"/>
          </rPr>
          <t>Because below 25g plastic part will be landfill.</t>
        </r>
      </text>
    </comment>
    <comment ref="C17" authorId="3" shapeId="0" xr:uid="{00000000-0006-0000-0000-000004000000}">
      <text>
        <r>
          <rPr>
            <sz val="10"/>
            <rFont val="宋体"/>
            <family val="3"/>
            <charset val="134"/>
          </rPr>
          <t>Without brominated plastics</t>
        </r>
      </text>
    </comment>
    <comment ref="B19" authorId="4" shapeId="0" xr:uid="{00000000-0006-0000-0000-000005000000}">
      <text>
        <r>
          <rPr>
            <sz val="10"/>
            <rFont val="宋体"/>
            <family val="3"/>
            <charset val="134"/>
          </rPr>
          <t>Wires / Cables
Only measure  separatable wires.
No need to cut wires that solding to PCB, etc.
(In that case, wires should include PCB)</t>
        </r>
      </text>
    </comment>
    <comment ref="B22" authorId="5" shapeId="0" xr:uid="{00000000-0006-0000-0000-000006000000}">
      <text>
        <r>
          <rPr>
            <sz val="10"/>
            <rFont val="宋体"/>
            <family val="3"/>
            <charset val="134"/>
          </rPr>
          <t>PCBA
Can include wires that can't disassemble.
Can include AC-IN.
But in case that is able to disassemble,
it have to be filled in "others".</t>
        </r>
      </text>
    </comment>
    <comment ref="C30" authorId="6" shapeId="0" xr:uid="{00000000-0006-0000-0000-000007000000}">
      <text>
        <r>
          <rPr>
            <sz val="10"/>
            <rFont val="宋体"/>
            <family val="3"/>
            <charset val="134"/>
          </rPr>
          <t>Other mix parts
FAN / Speaker ...</t>
        </r>
      </text>
    </comment>
    <comment ref="E37" authorId="7" shapeId="0" xr:uid="{00000000-0006-0000-0000-000008000000}">
      <text/>
    </comment>
    <comment ref="E41" authorId="8" shapeId="0" xr:uid="{00000000-0006-0000-0000-000009000000}">
      <text/>
    </comment>
    <comment ref="H41" authorId="9" shapeId="0" xr:uid="{00000000-0006-0000-0000-00000A000000}">
      <text>
        <r>
          <rPr>
            <sz val="10"/>
            <rFont val="宋体"/>
            <family val="3"/>
            <charset val="134"/>
          </rPr>
          <t>Refer to ANNEXII, 
and measure ANNEXII parts that are not on this table.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tc={B452199A-D20D-4F29-910E-52BEEFC76EB5}</author>
    <author>tc={03FFCDCE-8D62-4B56-9448-B0600936D122}</author>
    <author>tc={B521CD9C-EADD-4AF3-A4D4-7B119C57E567}</author>
    <author>tc={3A9DEA63-6A02-468B-8599-696D7C73D7B3}</author>
    <author>tc={670533E8-0941-4319-B6EB-AA0224C584AA}</author>
    <author>tc={0DAEA3FE-C6FC-4E4F-B206-24EFE79F01D2}</author>
    <author>tc={9F54E3AB-3E19-4055-A36B-329F6E7FF3C0}</author>
    <author>tc={A9EDD6DA-9D8B-4335-8BAE-BF7CBD52B7F7}</author>
    <author>tc={13EEE23C-52F1-4748-933A-13FE40573FDC}</author>
    <author>tc={2A17C275-AD6D-4C51-8705-A839829A5297}</author>
  </authors>
  <commentList>
    <comment ref="C10" authorId="0" shapeId="0" xr:uid="{00000000-0006-0000-0100-000001000000}">
      <text>
        <r>
          <rPr>
            <sz val="10"/>
            <rFont val="宋体"/>
            <family val="3"/>
            <charset val="134"/>
          </rPr>
          <t>Include Screw</t>
        </r>
      </text>
    </comment>
    <comment ref="B14" authorId="1" shapeId="0" xr:uid="{00000000-0006-0000-0100-000002000000}">
      <text>
        <r>
          <rPr>
            <sz val="10"/>
            <rFont val="宋体"/>
            <family val="3"/>
            <charset val="134"/>
          </rPr>
          <t>Plastics
Can include mylar sheet.</t>
        </r>
      </text>
    </comment>
    <comment ref="C16" authorId="2" shapeId="0" xr:uid="{00000000-0006-0000-0100-000003000000}">
      <text>
        <r>
          <rPr>
            <sz val="10"/>
            <rFont val="宋体"/>
            <family val="3"/>
            <charset val="134"/>
          </rPr>
          <t>Because below 25g plastic part will be landfill.</t>
        </r>
      </text>
    </comment>
    <comment ref="C17" authorId="3" shapeId="0" xr:uid="{00000000-0006-0000-0100-000004000000}">
      <text>
        <r>
          <rPr>
            <sz val="10"/>
            <rFont val="宋体"/>
            <family val="3"/>
            <charset val="134"/>
          </rPr>
          <t>Without brominated plastics</t>
        </r>
      </text>
    </comment>
    <comment ref="B19" authorId="4" shapeId="0" xr:uid="{00000000-0006-0000-0100-000005000000}">
      <text>
        <r>
          <rPr>
            <sz val="10"/>
            <rFont val="宋体"/>
            <family val="3"/>
            <charset val="134"/>
          </rPr>
          <t>Wires / Cables
Only measure  separatable wires.
No need to cut wires that solding to PCB, etc.
(In that case, wires should include PCB)</t>
        </r>
      </text>
    </comment>
    <comment ref="B22" authorId="5" shapeId="0" xr:uid="{00000000-0006-0000-0100-000006000000}">
      <text>
        <r>
          <rPr>
            <sz val="10"/>
            <rFont val="宋体"/>
            <family val="3"/>
            <charset val="134"/>
          </rPr>
          <t>PCBA
Can include wires that can't disassemble.
Can include AC-IN.
But in case that is able to disassemble,
it have to be filled in "others".</t>
        </r>
      </text>
    </comment>
    <comment ref="C30" authorId="6" shapeId="0" xr:uid="{00000000-0006-0000-0100-000007000000}">
      <text>
        <r>
          <rPr>
            <sz val="10"/>
            <rFont val="宋体"/>
            <family val="3"/>
            <charset val="134"/>
          </rPr>
          <t>Other mix parts
FAN / Speaker ...</t>
        </r>
      </text>
    </comment>
    <comment ref="E37" authorId="7" shapeId="0" xr:uid="{00000000-0006-0000-0100-000008000000}">
      <text/>
    </comment>
    <comment ref="E41" authorId="8" shapeId="0" xr:uid="{00000000-0006-0000-0100-000009000000}">
      <text/>
    </comment>
    <comment ref="H41" authorId="9" shapeId="0" xr:uid="{00000000-0006-0000-0100-00000A000000}">
      <text>
        <r>
          <rPr>
            <sz val="10"/>
            <rFont val="宋体"/>
            <family val="3"/>
            <charset val="134"/>
          </rPr>
          <t>Refer to ANNEXII, 
and measure ANNEXII parts that are not on this table.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tc={B452199A-D20D-4F29-910E-52BEEFC76EB5}</author>
    <author>tc={03FFCDCE-8D62-4B56-9448-B0600936D122}</author>
    <author>tc={B521CD9C-EADD-4AF3-A4D4-7B119C57E567}</author>
    <author>tc={3A9DEA63-6A02-468B-8599-696D7C73D7B3}</author>
    <author>tc={670533E8-0941-4319-B6EB-AA0224C584AA}</author>
    <author>tc={0DAEA3FE-C6FC-4E4F-B206-24EFE79F01D2}</author>
    <author>tc={9F54E3AB-3E19-4055-A36B-329F6E7FF3C0}</author>
    <author>tc={A9EDD6DA-9D8B-4335-8BAE-BF7CBD52B7F7}</author>
    <author>tc={13EEE23C-52F1-4748-933A-13FE40573FDC}</author>
    <author>tc={2A17C275-AD6D-4C51-8705-A839829A5297}</author>
  </authors>
  <commentList>
    <comment ref="C10" authorId="0" shapeId="0" xr:uid="{00000000-0006-0000-0200-000001000000}">
      <text>
        <r>
          <rPr>
            <sz val="10"/>
            <rFont val="宋体"/>
            <family val="3"/>
            <charset val="134"/>
          </rPr>
          <t>Include Screw</t>
        </r>
      </text>
    </comment>
    <comment ref="B14" authorId="1" shapeId="0" xr:uid="{00000000-0006-0000-0200-000002000000}">
      <text>
        <r>
          <rPr>
            <sz val="10"/>
            <rFont val="宋体"/>
            <family val="3"/>
            <charset val="134"/>
          </rPr>
          <t>Plastics
Can include mylar sheet.</t>
        </r>
      </text>
    </comment>
    <comment ref="C16" authorId="2" shapeId="0" xr:uid="{00000000-0006-0000-0200-000003000000}">
      <text>
        <r>
          <rPr>
            <sz val="10"/>
            <rFont val="宋体"/>
            <family val="3"/>
            <charset val="134"/>
          </rPr>
          <t>Because below 25g plastic part will be landfill.</t>
        </r>
      </text>
    </comment>
    <comment ref="C17" authorId="3" shapeId="0" xr:uid="{00000000-0006-0000-0200-000004000000}">
      <text>
        <r>
          <rPr>
            <sz val="10"/>
            <rFont val="宋体"/>
            <family val="3"/>
            <charset val="134"/>
          </rPr>
          <t>Without brominated plastics</t>
        </r>
      </text>
    </comment>
    <comment ref="B19" authorId="4" shapeId="0" xr:uid="{00000000-0006-0000-0200-000005000000}">
      <text>
        <r>
          <rPr>
            <sz val="10"/>
            <rFont val="宋体"/>
            <family val="3"/>
            <charset val="134"/>
          </rPr>
          <t>Wires / Cables
Only measure  separatable wires.
No need to cut wires that solding to PCB, etc.
(In that case, wires should include PCB)</t>
        </r>
      </text>
    </comment>
    <comment ref="B22" authorId="5" shapeId="0" xr:uid="{00000000-0006-0000-0200-000006000000}">
      <text>
        <r>
          <rPr>
            <sz val="10"/>
            <rFont val="宋体"/>
            <family val="3"/>
            <charset val="134"/>
          </rPr>
          <t>PCBA
Can include wires that can't disassemble.
Can include AC-IN.
But in case that is able to disassemble,
it have to be filled in "others".</t>
        </r>
      </text>
    </comment>
    <comment ref="C30" authorId="6" shapeId="0" xr:uid="{00000000-0006-0000-0200-000007000000}">
      <text>
        <r>
          <rPr>
            <sz val="10"/>
            <rFont val="宋体"/>
            <family val="3"/>
            <charset val="134"/>
          </rPr>
          <t>Other mix parts
FAN / Speaker ...</t>
        </r>
      </text>
    </comment>
    <comment ref="E37" authorId="7" shapeId="0" xr:uid="{00000000-0006-0000-0200-000008000000}">
      <text/>
    </comment>
    <comment ref="E41" authorId="8" shapeId="0" xr:uid="{00000000-0006-0000-0200-000009000000}">
      <text/>
    </comment>
    <comment ref="H41" authorId="9" shapeId="0" xr:uid="{00000000-0006-0000-0200-00000A000000}">
      <text>
        <r>
          <rPr>
            <sz val="10"/>
            <rFont val="宋体"/>
            <family val="3"/>
            <charset val="134"/>
          </rPr>
          <t>Refer to ANNEXII, 
and measure ANNEXII parts that are not on this table.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tc={B452199A-D20D-4F29-910E-52BEEFC76EB5}</author>
    <author>tc={03FFCDCE-8D62-4B56-9448-B0600936D122}</author>
    <author>tc={B521CD9C-EADD-4AF3-A4D4-7B119C57E567}</author>
    <author>tc={3A9DEA63-6A02-468B-8599-696D7C73D7B3}</author>
    <author>tc={670533E8-0941-4319-B6EB-AA0224C584AA}</author>
    <author>tc={0DAEA3FE-C6FC-4E4F-B206-24EFE79F01D2}</author>
    <author>tc={9F54E3AB-3E19-4055-A36B-329F6E7FF3C0}</author>
    <author>tc={A9EDD6DA-9D8B-4335-8BAE-BF7CBD52B7F7}</author>
    <author>tc={13EEE23C-52F1-4748-933A-13FE40573FDC}</author>
    <author>tc={2A17C275-AD6D-4C51-8705-A839829A5297}</author>
  </authors>
  <commentList>
    <comment ref="C10" authorId="0" shapeId="0" xr:uid="{00000000-0006-0000-0300-000001000000}">
      <text>
        <r>
          <rPr>
            <sz val="10"/>
            <rFont val="宋体"/>
            <family val="3"/>
            <charset val="134"/>
          </rPr>
          <t>Include Screw</t>
        </r>
      </text>
    </comment>
    <comment ref="B14" authorId="1" shapeId="0" xr:uid="{00000000-0006-0000-0300-000002000000}">
      <text>
        <r>
          <rPr>
            <sz val="10"/>
            <rFont val="宋体"/>
            <family val="3"/>
            <charset val="134"/>
          </rPr>
          <t>Plastics
Can include mylar sheet.</t>
        </r>
      </text>
    </comment>
    <comment ref="C16" authorId="2" shapeId="0" xr:uid="{00000000-0006-0000-0300-000003000000}">
      <text>
        <r>
          <rPr>
            <sz val="10"/>
            <rFont val="宋体"/>
            <family val="3"/>
            <charset val="134"/>
          </rPr>
          <t>Because below 25g plastic part will be landfill.</t>
        </r>
      </text>
    </comment>
    <comment ref="C17" authorId="3" shapeId="0" xr:uid="{00000000-0006-0000-0300-000004000000}">
      <text>
        <r>
          <rPr>
            <sz val="10"/>
            <rFont val="宋体"/>
            <family val="3"/>
            <charset val="134"/>
          </rPr>
          <t>Without brominated plastics</t>
        </r>
      </text>
    </comment>
    <comment ref="B19" authorId="4" shapeId="0" xr:uid="{00000000-0006-0000-0300-000005000000}">
      <text>
        <r>
          <rPr>
            <sz val="10"/>
            <rFont val="宋体"/>
            <family val="3"/>
            <charset val="134"/>
          </rPr>
          <t>Wires / Cables
Only measure  separatable wires.
No need to cut wires that solding to PCB, etc.
(In that case, wires should include PCB)</t>
        </r>
      </text>
    </comment>
    <comment ref="B22" authorId="5" shapeId="0" xr:uid="{00000000-0006-0000-0300-000006000000}">
      <text>
        <r>
          <rPr>
            <sz val="10"/>
            <rFont val="宋体"/>
            <family val="3"/>
            <charset val="134"/>
          </rPr>
          <t>PCBA
Can include wires that can't disassemble.
Can include AC-IN.
But in case that is able to disassemble,
it have to be filled in "others".</t>
        </r>
      </text>
    </comment>
    <comment ref="C30" authorId="6" shapeId="0" xr:uid="{00000000-0006-0000-0300-000007000000}">
      <text>
        <r>
          <rPr>
            <sz val="10"/>
            <rFont val="宋体"/>
            <family val="3"/>
            <charset val="134"/>
          </rPr>
          <t>Other mix parts
FAN / Speaker ...</t>
        </r>
      </text>
    </comment>
    <comment ref="E37" authorId="7" shapeId="0" xr:uid="{00000000-0006-0000-0300-000008000000}">
      <text/>
    </comment>
    <comment ref="E41" authorId="8" shapeId="0" xr:uid="{00000000-0006-0000-0300-000009000000}">
      <text/>
    </comment>
    <comment ref="H41" authorId="9" shapeId="0" xr:uid="{00000000-0006-0000-0300-00000A000000}">
      <text>
        <r>
          <rPr>
            <sz val="10"/>
            <rFont val="宋体"/>
            <family val="3"/>
            <charset val="134"/>
          </rPr>
          <t>Refer to ANNEXII, 
and measure ANNEXII parts that are not on this table.</t>
        </r>
      </text>
    </comment>
  </commentList>
</comments>
</file>

<file path=xl/sharedStrings.xml><?xml version="1.0" encoding="utf-8"?>
<sst xmlns="http://schemas.openxmlformats.org/spreadsheetml/2006/main" count="248" uniqueCount="53">
  <si>
    <t>WEEE Recycle Assessment Sheet</t>
  </si>
  <si>
    <t>Model</t>
  </si>
  <si>
    <t>WEEE</t>
  </si>
  <si>
    <t>** Annex II</t>
  </si>
  <si>
    <t>unit : g</t>
  </si>
  <si>
    <t>材料別製品質量内訳</t>
  </si>
  <si>
    <t>Weight</t>
  </si>
  <si>
    <t>Reuse /
Recyclable</t>
  </si>
  <si>
    <t>Recovery</t>
  </si>
  <si>
    <t>Landfill</t>
  </si>
  <si>
    <t>Metal</t>
  </si>
  <si>
    <t>Recyclable Metal</t>
  </si>
  <si>
    <t>Non-recyclable Metal</t>
  </si>
  <si>
    <t>Sub total</t>
  </si>
  <si>
    <t>Plastics</t>
  </si>
  <si>
    <t>Recyclable Plastics</t>
  </si>
  <si>
    <t>Brominated plastics</t>
  </si>
  <si>
    <t>Below 25g plastics total</t>
  </si>
  <si>
    <t>Non-recyclable plastics</t>
  </si>
  <si>
    <t>**</t>
  </si>
  <si>
    <t>Wires
/Cables</t>
  </si>
  <si>
    <t>Internal Wires</t>
  </si>
  <si>
    <t>PCBA</t>
  </si>
  <si>
    <t>PCB &gt; 10c㎡ size</t>
  </si>
  <si>
    <t>PCB ≦ 10c㎡ size</t>
  </si>
  <si>
    <t>Key
Parts</t>
  </si>
  <si>
    <t>LCD Panel</t>
  </si>
  <si>
    <t>others</t>
  </si>
  <si>
    <t>Other Annex Ⅱ Parts</t>
  </si>
  <si>
    <t>Other mix parts</t>
  </si>
  <si>
    <t>TOTAL</t>
  </si>
  <si>
    <t>AnnexII parts</t>
  </si>
  <si>
    <t>weight (g)</t>
  </si>
  <si>
    <t>WEEE ANNEXII用表示</t>
  </si>
  <si>
    <t>Refer to comment--&gt;</t>
  </si>
  <si>
    <t>Need to measure--&gt;</t>
  </si>
  <si>
    <t>External Cables</t>
  </si>
  <si>
    <t>total</t>
  </si>
  <si>
    <t>Remark</t>
    <phoneticPr fontId="17"/>
  </si>
  <si>
    <r>
      <t>ME附件包，
EE</t>
    </r>
    <r>
      <rPr>
        <sz val="10"/>
        <rFont val="宋体"/>
        <family val="3"/>
        <charset val="134"/>
      </rPr>
      <t>电</t>
    </r>
    <r>
      <rPr>
        <sz val="10"/>
        <rFont val="Meiryo UI"/>
        <family val="3"/>
        <charset val="128"/>
      </rPr>
      <t>池/遥控器</t>
    </r>
    <phoneticPr fontId="17"/>
  </si>
  <si>
    <r>
      <rPr>
        <sz val="10"/>
        <rFont val="宋体"/>
        <family val="3"/>
        <charset val="134"/>
      </rPr>
      <t>风</t>
    </r>
    <r>
      <rPr>
        <sz val="10"/>
        <rFont val="Meiryo UI"/>
        <family val="3"/>
        <charset val="128"/>
      </rPr>
      <t>扇</t>
    </r>
    <r>
      <rPr>
        <sz val="10"/>
        <rFont val="宋体"/>
        <family val="3"/>
        <charset val="134"/>
      </rPr>
      <t>/</t>
    </r>
    <r>
      <rPr>
        <sz val="10"/>
        <rFont val="Meiryo UI"/>
        <family val="3"/>
        <charset val="128"/>
      </rPr>
      <t>喇叭</t>
    </r>
    <r>
      <rPr>
        <sz val="10"/>
        <rFont val="宋体"/>
        <family val="3"/>
        <charset val="134"/>
      </rPr>
      <t>/AC SOCKET</t>
    </r>
    <r>
      <rPr>
        <sz val="10"/>
        <rFont val="Meiryo UI"/>
        <family val="3"/>
        <charset val="128"/>
      </rPr>
      <t>等</t>
    </r>
    <phoneticPr fontId="17"/>
  </si>
  <si>
    <t>PN-M432</t>
    <phoneticPr fontId="17"/>
  </si>
  <si>
    <t>PN-P436</t>
    <phoneticPr fontId="17"/>
  </si>
  <si>
    <t>PN-P506</t>
    <phoneticPr fontId="17"/>
  </si>
  <si>
    <t>PN-M502</t>
    <phoneticPr fontId="17"/>
  </si>
  <si>
    <t>LCM</t>
    <phoneticPr fontId="17"/>
  </si>
  <si>
    <r>
      <t>EE
外</t>
    </r>
    <r>
      <rPr>
        <sz val="10"/>
        <rFont val="宋体"/>
        <family val="3"/>
        <charset val="134"/>
      </rPr>
      <t>购</t>
    </r>
    <r>
      <rPr>
        <sz val="10"/>
        <rFont val="Meiryo UI"/>
        <family val="3"/>
        <charset val="128"/>
      </rPr>
      <t>Panel</t>
    </r>
    <phoneticPr fontId="17"/>
  </si>
  <si>
    <r>
      <t>EE/Power/LCM
内部</t>
    </r>
    <r>
      <rPr>
        <sz val="10"/>
        <rFont val="宋体"/>
        <family val="3"/>
        <charset val="134"/>
      </rPr>
      <t>线</t>
    </r>
    <r>
      <rPr>
        <sz val="10"/>
        <rFont val="Meiryo UI"/>
        <family val="3"/>
        <charset val="128"/>
      </rPr>
      <t>材重量</t>
    </r>
    <phoneticPr fontId="17"/>
  </si>
  <si>
    <t>EE/Power/LCM
PCBA重量</t>
    <phoneticPr fontId="17"/>
  </si>
  <si>
    <t>ME/LCM</t>
    <phoneticPr fontId="17"/>
  </si>
  <si>
    <r>
      <t>EE 外部</t>
    </r>
    <r>
      <rPr>
        <sz val="10"/>
        <rFont val="宋体"/>
        <family val="3"/>
        <charset val="134"/>
      </rPr>
      <t>线</t>
    </r>
    <r>
      <rPr>
        <sz val="10"/>
        <rFont val="Meiryo UI"/>
        <family val="3"/>
        <charset val="128"/>
      </rPr>
      <t>材</t>
    </r>
    <r>
      <rPr>
        <sz val="10"/>
        <rFont val="宋体"/>
        <family val="3"/>
        <charset val="134"/>
      </rPr>
      <t/>
    </r>
    <phoneticPr fontId="17"/>
  </si>
  <si>
    <t>Open cell</t>
  </si>
  <si>
    <t>Open cell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</si>
</sst>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%"/>
  </numFmts>
  <fonts count="20">
    <font>
      <sz val="11"/>
      <color theme="1"/>
      <name val="ＭＳ Ｐゴシック"/>
      <charset val="134"/>
      <scheme val="minor"/>
    </font>
    <font>
      <sz val="10"/>
      <name val="Meiryo UI"/>
      <family val="3"/>
      <charset val="128"/>
    </font>
    <font>
      <b/>
      <sz val="18"/>
      <name val="Meiryo UI"/>
      <family val="3"/>
      <charset val="128"/>
    </font>
    <font>
      <b/>
      <sz val="18"/>
      <color theme="0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name val="Meiryo UI"/>
      <family val="3"/>
      <charset val="128"/>
    </font>
    <font>
      <i/>
      <u/>
      <sz val="10"/>
      <name val="Meiryo UI"/>
      <family val="3"/>
      <charset val="128"/>
    </font>
    <font>
      <sz val="16"/>
      <color theme="0"/>
      <name val="Meiryo UI"/>
      <family val="3"/>
      <charset val="128"/>
    </font>
    <font>
      <sz val="10"/>
      <color theme="0"/>
      <name val="Meiryo UI"/>
      <family val="3"/>
      <charset val="128"/>
    </font>
    <font>
      <sz val="8"/>
      <color theme="0"/>
      <name val="Meiryo UI"/>
      <family val="3"/>
      <charset val="128"/>
    </font>
    <font>
      <b/>
      <sz val="14"/>
      <color theme="0"/>
      <name val="Meiryo UI"/>
      <family val="3"/>
      <charset val="128"/>
    </font>
    <font>
      <sz val="14"/>
      <color theme="0"/>
      <name val="Meiryo UI"/>
      <family val="3"/>
      <charset val="128"/>
    </font>
    <font>
      <b/>
      <sz val="10"/>
      <color theme="0"/>
      <name val="Meiryo UI"/>
      <family val="3"/>
      <charset val="128"/>
    </font>
    <font>
      <i/>
      <sz val="9"/>
      <name val="Meiryo UI"/>
      <family val="3"/>
      <charset val="128"/>
    </font>
    <font>
      <b/>
      <i/>
      <sz val="9"/>
      <name val="Meiryo UI"/>
      <family val="3"/>
      <charset val="128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10"/>
      <name val="宋体"/>
      <family val="3"/>
      <charset val="134"/>
    </font>
    <font>
      <sz val="9"/>
      <name val="ＭＳ Ｐゴシック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0"/>
      </top>
      <bottom/>
      <diagonal/>
    </border>
    <border>
      <left style="thin">
        <color auto="1"/>
      </left>
      <right style="thin">
        <color theme="1"/>
      </right>
      <top/>
      <bottom/>
      <diagonal/>
    </border>
    <border>
      <left style="thin">
        <color auto="1"/>
      </left>
      <right style="thin">
        <color theme="1"/>
      </right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176" fontId="5" fillId="5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9" fontId="7" fillId="0" borderId="0" xfId="0" applyNumberFormat="1" applyFont="1" applyFill="1" applyAlignment="1">
      <alignment horizontal="center" vertical="center"/>
    </xf>
    <xf numFmtId="1" fontId="1" fillId="0" borderId="15" xfId="0" applyNumberFormat="1" applyFont="1" applyFill="1" applyBorder="1" applyAlignment="1">
      <alignment horizontal="center" vertical="center"/>
    </xf>
    <xf numFmtId="1" fontId="1" fillId="6" borderId="15" xfId="0" applyNumberFormat="1" applyFont="1" applyFill="1" applyBorder="1" applyAlignment="1">
      <alignment horizontal="center" vertical="center"/>
    </xf>
    <xf numFmtId="1" fontId="6" fillId="5" borderId="15" xfId="0" applyNumberFormat="1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" fontId="1" fillId="0" borderId="26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8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6" fillId="5" borderId="15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6" fillId="5" borderId="2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1" fillId="0" borderId="14" xfId="0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right" vertical="center"/>
    </xf>
    <xf numFmtId="0" fontId="6" fillId="5" borderId="17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1" fillId="0" borderId="17" xfId="0" applyFont="1" applyFill="1" applyBorder="1" applyAlignment="1">
      <alignment horizontal="right" vertical="center" wrapText="1"/>
    </xf>
    <xf numFmtId="0" fontId="6" fillId="5" borderId="23" xfId="0" applyFont="1" applyFill="1" applyBorder="1" applyAlignment="1">
      <alignment horizontal="right" vertical="center"/>
    </xf>
    <xf numFmtId="1" fontId="6" fillId="5" borderId="24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14" fillId="0" borderId="0" xfId="0" applyFont="1" applyFill="1" applyAlignment="1">
      <alignment horizontal="right" vertical="center"/>
    </xf>
    <xf numFmtId="0" fontId="15" fillId="0" borderId="0" xfId="0" applyFont="1" applyFill="1" applyAlignment="1">
      <alignment horizontal="right" vertical="center"/>
    </xf>
    <xf numFmtId="0" fontId="1" fillId="2" borderId="27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1" fontId="1" fillId="2" borderId="15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1" fontId="11" fillId="7" borderId="3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right" vertical="center"/>
    </xf>
    <xf numFmtId="0" fontId="11" fillId="7" borderId="2" xfId="0" applyFont="1" applyFill="1" applyBorder="1" applyAlignment="1">
      <alignment horizontal="right" vertical="center"/>
    </xf>
    <xf numFmtId="0" fontId="11" fillId="7" borderId="4" xfId="0" applyFont="1" applyFill="1" applyBorder="1" applyAlignment="1">
      <alignment horizontal="right" vertical="center"/>
    </xf>
    <xf numFmtId="0" fontId="11" fillId="7" borderId="5" xfId="0" applyFont="1" applyFill="1" applyBorder="1" applyAlignment="1">
      <alignment horizontal="right" vertical="center"/>
    </xf>
    <xf numFmtId="0" fontId="11" fillId="7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left" vertical="center" wrapText="1"/>
    </xf>
    <xf numFmtId="0" fontId="1" fillId="8" borderId="28" xfId="0" applyFont="1" applyFill="1" applyBorder="1" applyAlignment="1">
      <alignment horizontal="left" vertical="center"/>
    </xf>
    <xf numFmtId="0" fontId="1" fillId="8" borderId="12" xfId="0" applyFont="1" applyFill="1" applyBorder="1" applyAlignment="1">
      <alignment horizontal="left" vertical="center"/>
    </xf>
    <xf numFmtId="0" fontId="1" fillId="8" borderId="8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left" vertical="center"/>
    </xf>
    <xf numFmtId="0" fontId="0" fillId="8" borderId="28" xfId="0" applyFill="1" applyBorder="1" applyAlignment="1">
      <alignment horizontal="left" vertical="center"/>
    </xf>
    <xf numFmtId="0" fontId="0" fillId="8" borderId="12" xfId="0" applyFill="1" applyBorder="1" applyAlignment="1">
      <alignment horizontal="left" vertical="center"/>
    </xf>
  </cellXfs>
  <cellStyles count="1">
    <cellStyle name="標準" xfId="0" builtinId="0"/>
  </cellStyles>
  <dxfs count="53">
    <dxf>
      <font>
        <color theme="0" tint="-0.24994659260841701"/>
      </font>
    </dxf>
    <dxf>
      <font>
        <color theme="0" tint="-0.24994659260841701"/>
      </font>
    </dxf>
    <dxf>
      <font>
        <color theme="0" tint="-4.9958800012207406E-2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4.9958800012207406E-2"/>
      </font>
    </dxf>
    <dxf>
      <font>
        <color theme="0" tint="-4.9958800012207406E-2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4.9958800012207406E-2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4.9958800012207406E-2"/>
      </font>
    </dxf>
    <dxf>
      <font>
        <color theme="0" tint="-4.9958800012207406E-2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4.9958800012207406E-2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4.9958800012207406E-2"/>
      </font>
    </dxf>
    <dxf>
      <font>
        <color theme="0" tint="-4.9958800012207406E-2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4.9958800012207406E-2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4.9958800012207406E-2"/>
      </font>
    </dxf>
    <dxf>
      <font>
        <color theme="0" tint="-4.9958800012207406E-2"/>
      </font>
    </dxf>
    <dxf>
      <font>
        <color theme="0" tint="-0.24994659260841701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52"/>
      <tableStyleElement type="headerRow" dxfId="51"/>
      <tableStyleElement type="totalRow" dxfId="50"/>
      <tableStyleElement type="firstColumn" dxfId="49"/>
      <tableStyleElement type="lastColumn" dxfId="48"/>
      <tableStyleElement type="firstRowStripe" dxfId="47"/>
      <tableStyleElement type="firstColumnStripe" dxfId="46"/>
    </tableStyle>
    <tableStyle name="PivotStylePreset2_Accent1" table="0" count="10" xr9:uid="{00000000-0011-0000-FFFF-FFFF01000000}">
      <tableStyleElement type="headerRow" dxfId="45"/>
      <tableStyleElement type="totalRow" dxfId="44"/>
      <tableStyleElement type="firstRowStripe" dxfId="43"/>
      <tableStyleElement type="firstColumnStripe" dxfId="42"/>
      <tableStyleElement type="firstSubtotalRow" dxfId="41"/>
      <tableStyleElement type="secondSubtotalRow" dxfId="40"/>
      <tableStyleElement type="firstRowSubheading" dxfId="39"/>
      <tableStyleElement type="secondRowSubheading" dxfId="38"/>
      <tableStyleElement type="pageFieldLabels" dxfId="37"/>
      <tableStyleElement type="pageFieldValues" dxfId="3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1058744</xdr:colOff>
      <xdr:row>36</xdr:row>
      <xdr:rowOff>3670</xdr:rowOff>
    </xdr:from>
    <xdr:ext cx="439615" cy="298206"/>
    <xdr:sp macro="" textlink="">
      <xdr:nvSpPr>
        <xdr:cNvPr id="2" name="下矢印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6200000">
          <a:off x="2265680" y="6243320"/>
          <a:ext cx="298450" cy="439420"/>
        </a:xfrm>
        <a:prstGeom prst="downArrow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1058744</xdr:colOff>
      <xdr:row>36</xdr:row>
      <xdr:rowOff>3670</xdr:rowOff>
    </xdr:from>
    <xdr:ext cx="439615" cy="298206"/>
    <xdr:sp macro="" textlink="">
      <xdr:nvSpPr>
        <xdr:cNvPr id="2" name="下矢印 5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6200000">
          <a:off x="2367699" y="6400440"/>
          <a:ext cx="298206" cy="439615"/>
        </a:xfrm>
        <a:prstGeom prst="downArrow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1058744</xdr:colOff>
      <xdr:row>36</xdr:row>
      <xdr:rowOff>3670</xdr:rowOff>
    </xdr:from>
    <xdr:ext cx="439615" cy="298206"/>
    <xdr:sp macro="" textlink="">
      <xdr:nvSpPr>
        <xdr:cNvPr id="2" name="下矢印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0">
          <a:off x="2367699" y="6400440"/>
          <a:ext cx="298206" cy="439615"/>
        </a:xfrm>
        <a:prstGeom prst="downArrow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1058744</xdr:colOff>
      <xdr:row>36</xdr:row>
      <xdr:rowOff>3670</xdr:rowOff>
    </xdr:from>
    <xdr:ext cx="439615" cy="298206"/>
    <xdr:sp macro="" textlink="">
      <xdr:nvSpPr>
        <xdr:cNvPr id="2" name="下矢印 5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rot="16200000">
          <a:off x="2367699" y="6400440"/>
          <a:ext cx="298206" cy="439615"/>
        </a:xfrm>
        <a:prstGeom prst="downArrow">
          <a:avLst/>
        </a:prstGeom>
        <a:solidFill>
          <a:schemeClr val="accent4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showGridLines="0" tabSelected="1" zoomScale="115" zoomScaleNormal="115" workbookViewId="0"/>
  </sheetViews>
  <sheetFormatPr defaultColWidth="9" defaultRowHeight="14.25"/>
  <cols>
    <col min="1" max="1" width="2.625" style="20" customWidth="1"/>
    <col min="2" max="2" width="13.625" style="20" customWidth="1"/>
    <col min="3" max="3" width="20.375" style="13" customWidth="1"/>
    <col min="4" max="4" width="0.875" style="20" customWidth="1"/>
    <col min="5" max="5" width="16.5" style="10" customWidth="1"/>
    <col min="6" max="6" width="0.875" style="20" customWidth="1"/>
    <col min="7" max="9" width="10.625" style="20" customWidth="1"/>
    <col min="10" max="10" width="13.875" style="10" customWidth="1"/>
    <col min="11" max="11" width="4.625" style="20" customWidth="1"/>
    <col min="12" max="20" width="9" style="20"/>
    <col min="21" max="16384" width="9" style="21"/>
  </cols>
  <sheetData>
    <row r="1" spans="2:10" ht="10.15" customHeight="1"/>
    <row r="2" spans="2:10" ht="24">
      <c r="B2" s="22" t="s">
        <v>0</v>
      </c>
    </row>
    <row r="3" spans="2:10" s="13" customFormat="1" ht="5.0999999999999996" customHeight="1">
      <c r="J3" s="10"/>
    </row>
    <row r="4" spans="2:10" ht="14.25" customHeight="1">
      <c r="B4" s="53" t="s">
        <v>1</v>
      </c>
      <c r="C4" s="48" t="s">
        <v>41</v>
      </c>
      <c r="E4" s="50" t="s">
        <v>2</v>
      </c>
      <c r="G4" s="1">
        <f>IF(ISERROR(G34/$E34),"",G34/$E34)</f>
        <v>0.93305228970025023</v>
      </c>
      <c r="H4" s="1">
        <f>IF(ISERROR(H34/$E34),"",H34/$E34)</f>
        <v>0.96224349921587615</v>
      </c>
    </row>
    <row r="5" spans="2:10" ht="14.25" customHeight="1">
      <c r="B5" s="54"/>
      <c r="C5" s="49"/>
      <c r="E5" s="50"/>
      <c r="G5" s="2" t="str">
        <f>IF(G4="","",IF(G4&gt;G6,"OK","NG"))</f>
        <v>OK</v>
      </c>
      <c r="H5" s="2" t="str">
        <f>IF(H4="","",IF(H4&gt;H6,"OK","NG"))</f>
        <v>OK</v>
      </c>
      <c r="I5" s="23" t="s">
        <v>3</v>
      </c>
    </row>
    <row r="6" spans="2:10" ht="14.25" customHeight="1">
      <c r="B6" s="24"/>
      <c r="F6" s="25"/>
      <c r="G6" s="3">
        <v>0.7</v>
      </c>
      <c r="H6" s="3">
        <v>0.8</v>
      </c>
      <c r="I6" s="23" t="s">
        <v>4</v>
      </c>
    </row>
    <row r="7" spans="2:10" ht="14.25" customHeight="1">
      <c r="B7" s="55" t="s">
        <v>5</v>
      </c>
      <c r="C7" s="64"/>
      <c r="E7" s="51" t="s">
        <v>6</v>
      </c>
      <c r="G7" s="72" t="s">
        <v>7</v>
      </c>
      <c r="H7" s="59" t="s">
        <v>8</v>
      </c>
      <c r="I7" s="62" t="s">
        <v>9</v>
      </c>
      <c r="J7" s="77" t="s">
        <v>38</v>
      </c>
    </row>
    <row r="8" spans="2:10">
      <c r="B8" s="65"/>
      <c r="C8" s="66"/>
      <c r="E8" s="52"/>
      <c r="G8" s="73"/>
      <c r="H8" s="60"/>
      <c r="I8" s="63"/>
      <c r="J8" s="78"/>
    </row>
    <row r="9" spans="2:10" s="20" customFormat="1" ht="3" customHeight="1">
      <c r="C9" s="13"/>
      <c r="E9" s="10"/>
      <c r="J9" s="10"/>
    </row>
    <row r="10" spans="2:10">
      <c r="B10" s="55" t="s">
        <v>10</v>
      </c>
      <c r="C10" s="26" t="s">
        <v>11</v>
      </c>
      <c r="E10" s="39">
        <v>7602</v>
      </c>
      <c r="G10" s="4">
        <f>E10</f>
        <v>7602</v>
      </c>
      <c r="H10" s="5">
        <v>0</v>
      </c>
      <c r="I10" s="5">
        <v>0</v>
      </c>
      <c r="J10" s="79" t="s">
        <v>49</v>
      </c>
    </row>
    <row r="11" spans="2:10">
      <c r="B11" s="46"/>
      <c r="C11" s="27" t="s">
        <v>12</v>
      </c>
      <c r="E11" s="7"/>
      <c r="G11" s="5">
        <v>0</v>
      </c>
      <c r="H11" s="5">
        <v>0</v>
      </c>
      <c r="I11" s="4">
        <f>E11</f>
        <v>0</v>
      </c>
      <c r="J11" s="80"/>
    </row>
    <row r="12" spans="2:10">
      <c r="B12" s="46"/>
      <c r="C12" s="27"/>
      <c r="E12" s="14"/>
      <c r="G12" s="4"/>
      <c r="H12" s="4"/>
      <c r="I12" s="4"/>
      <c r="J12" s="80"/>
    </row>
    <row r="13" spans="2:10">
      <c r="B13" s="46"/>
      <c r="C13" s="28" t="s">
        <v>13</v>
      </c>
      <c r="E13" s="6">
        <f>SUM(E10:E12)</f>
        <v>7602</v>
      </c>
      <c r="F13" s="29"/>
      <c r="G13" s="6">
        <f>SUM(G10:G12)</f>
        <v>7602</v>
      </c>
      <c r="H13" s="6">
        <f>SUM(H10:H12)</f>
        <v>0</v>
      </c>
      <c r="I13" s="6">
        <f>SUM(I10:I12)</f>
        <v>0</v>
      </c>
      <c r="J13" s="81"/>
    </row>
    <row r="14" spans="2:10" ht="14.25" customHeight="1">
      <c r="B14" s="56" t="s">
        <v>14</v>
      </c>
      <c r="C14" s="27" t="s">
        <v>15</v>
      </c>
      <c r="E14" s="7">
        <v>1351</v>
      </c>
      <c r="G14" s="4">
        <f>IF(ISERROR(E14*0.98),0,E14*0.98)</f>
        <v>1323.98</v>
      </c>
      <c r="H14" s="5">
        <v>0</v>
      </c>
      <c r="I14" s="4">
        <f>IF(ISERROR(E14-G14),0,E14-G14)</f>
        <v>27.019999999999982</v>
      </c>
      <c r="J14" s="79" t="s">
        <v>49</v>
      </c>
    </row>
    <row r="15" spans="2:10" ht="14.25" customHeight="1">
      <c r="B15" s="57"/>
      <c r="C15" s="27" t="s">
        <v>16</v>
      </c>
      <c r="E15" s="7"/>
      <c r="G15" s="5">
        <v>0</v>
      </c>
      <c r="H15" s="5">
        <v>0</v>
      </c>
      <c r="I15" s="4">
        <f>E15</f>
        <v>0</v>
      </c>
      <c r="J15" s="75"/>
    </row>
    <row r="16" spans="2:10" ht="14.25" customHeight="1">
      <c r="B16" s="57"/>
      <c r="C16" s="27" t="s">
        <v>17</v>
      </c>
      <c r="E16" s="7">
        <v>45.5</v>
      </c>
      <c r="G16" s="5">
        <v>0</v>
      </c>
      <c r="H16" s="5">
        <v>0</v>
      </c>
      <c r="I16" s="4">
        <f>E16</f>
        <v>45.5</v>
      </c>
      <c r="J16" s="75"/>
    </row>
    <row r="17" spans="2:11" ht="14.25" customHeight="1">
      <c r="B17" s="57"/>
      <c r="C17" s="27" t="s">
        <v>18</v>
      </c>
      <c r="E17" s="7"/>
      <c r="G17" s="5">
        <v>0</v>
      </c>
      <c r="H17" s="5">
        <v>0</v>
      </c>
      <c r="I17" s="4">
        <f>E17</f>
        <v>0</v>
      </c>
      <c r="J17" s="75"/>
      <c r="K17" s="20" t="s">
        <v>19</v>
      </c>
    </row>
    <row r="18" spans="2:11" ht="14.25" customHeight="1">
      <c r="B18" s="58"/>
      <c r="C18" s="28" t="s">
        <v>13</v>
      </c>
      <c r="E18" s="6">
        <f>SUM(E14:E17)</f>
        <v>1396.5</v>
      </c>
      <c r="G18" s="6">
        <f>SUM(G14:G17)</f>
        <v>1323.98</v>
      </c>
      <c r="H18" s="6">
        <f>SUM(H14:H17)</f>
        <v>0</v>
      </c>
      <c r="I18" s="6">
        <f>SUM(I14:I17)</f>
        <v>72.519999999999982</v>
      </c>
      <c r="J18" s="76"/>
    </row>
    <row r="19" spans="2:11" ht="14.25" customHeight="1">
      <c r="B19" s="45" t="s">
        <v>20</v>
      </c>
      <c r="C19" s="27" t="s">
        <v>21</v>
      </c>
      <c r="E19" s="15">
        <v>160.09800000000001</v>
      </c>
      <c r="G19" s="4">
        <f>E19</f>
        <v>160.09800000000001</v>
      </c>
      <c r="H19" s="5">
        <v>0</v>
      </c>
      <c r="I19" s="5">
        <v>0</v>
      </c>
      <c r="J19" s="74" t="s">
        <v>47</v>
      </c>
    </row>
    <row r="20" spans="2:11" ht="14.25" customHeight="1">
      <c r="B20" s="45"/>
      <c r="C20" s="27"/>
      <c r="E20" s="4"/>
      <c r="G20" s="4"/>
      <c r="H20" s="4"/>
      <c r="I20" s="4"/>
      <c r="J20" s="75"/>
    </row>
    <row r="21" spans="2:11">
      <c r="B21" s="45"/>
      <c r="C21" s="28" t="s">
        <v>13</v>
      </c>
      <c r="E21" s="16">
        <f>SUM(E19:E20)</f>
        <v>160.09800000000001</v>
      </c>
      <c r="G21" s="6">
        <f>SUM(G19:G20)</f>
        <v>160.09800000000001</v>
      </c>
      <c r="H21" s="6">
        <f>SUM(H19:H20)</f>
        <v>0</v>
      </c>
      <c r="I21" s="6">
        <f>SUM(I19:I20)</f>
        <v>0</v>
      </c>
      <c r="J21" s="76"/>
    </row>
    <row r="22" spans="2:11" ht="13.5" customHeight="1">
      <c r="B22" s="46" t="s">
        <v>22</v>
      </c>
      <c r="C22" s="27" t="s">
        <v>23</v>
      </c>
      <c r="E22" s="15">
        <f>1753.4+514.41021</f>
        <v>2267.8102100000001</v>
      </c>
      <c r="G22" s="4">
        <f>IF(ISERROR(E22*0.8),0,E22*0.8)</f>
        <v>1814.2481680000001</v>
      </c>
      <c r="H22" s="4">
        <f>IF(ISERROR(E22*0.16),0,E22*0.16)</f>
        <v>362.8496336</v>
      </c>
      <c r="I22" s="4">
        <f>IF(ISERROR(E22-G22-H22),0,E22-G22-H22)</f>
        <v>90.712408400000015</v>
      </c>
      <c r="J22" s="74" t="s">
        <v>48</v>
      </c>
      <c r="K22" s="20" t="s">
        <v>19</v>
      </c>
    </row>
    <row r="23" spans="2:11">
      <c r="B23" s="46"/>
      <c r="C23" s="27" t="s">
        <v>24</v>
      </c>
      <c r="E23" s="15">
        <v>6.6</v>
      </c>
      <c r="G23" s="4">
        <f>IF(ISERROR(E23*0.8),0,E23*0.8)</f>
        <v>5.28</v>
      </c>
      <c r="H23" s="4">
        <f>IF(ISERROR(E23*0.16),0,E23*0.16)</f>
        <v>1.056</v>
      </c>
      <c r="I23" s="4">
        <f>IF(ISERROR(E23-G23-H23),0,E23-G23-H23)</f>
        <v>0.26399999999999935</v>
      </c>
      <c r="J23" s="75"/>
    </row>
    <row r="24" spans="2:11">
      <c r="B24" s="46"/>
      <c r="C24" s="28" t="s">
        <v>13</v>
      </c>
      <c r="E24" s="16">
        <f>SUM(E22:E23)</f>
        <v>2274.41021</v>
      </c>
      <c r="G24" s="6">
        <f>SUM(G22:G23)</f>
        <v>1819.5281680000001</v>
      </c>
      <c r="H24" s="6">
        <f>SUM(H22:H23)</f>
        <v>363.90563359999999</v>
      </c>
      <c r="I24" s="6">
        <f>SUM(I22:I23)</f>
        <v>90.976408400000011</v>
      </c>
      <c r="J24" s="76"/>
    </row>
    <row r="25" spans="2:11">
      <c r="B25" s="45" t="s">
        <v>25</v>
      </c>
      <c r="C25" s="27" t="s">
        <v>52</v>
      </c>
      <c r="E25" s="17">
        <v>1580</v>
      </c>
      <c r="G25" s="4">
        <f>IF(ISERROR(E25*0.994),0,E25*0.994)</f>
        <v>1570.52</v>
      </c>
      <c r="H25" s="4">
        <f>IF(ISERROR(E25-G25),0,E25-G25)</f>
        <v>9.4800000000000182</v>
      </c>
      <c r="I25" s="5">
        <v>0</v>
      </c>
      <c r="J25" s="74" t="s">
        <v>46</v>
      </c>
      <c r="K25" s="20" t="s">
        <v>19</v>
      </c>
    </row>
    <row r="26" spans="2:11">
      <c r="B26" s="45"/>
      <c r="C26" s="27"/>
      <c r="E26" s="4"/>
      <c r="G26" s="4"/>
      <c r="H26" s="4"/>
      <c r="I26" s="4"/>
      <c r="J26" s="75"/>
    </row>
    <row r="27" spans="2:11">
      <c r="B27" s="45"/>
      <c r="C27" s="27"/>
      <c r="E27" s="4"/>
      <c r="G27" s="4"/>
      <c r="H27" s="4"/>
      <c r="I27" s="4"/>
      <c r="J27" s="75"/>
    </row>
    <row r="28" spans="2:11">
      <c r="B28" s="45"/>
      <c r="C28" s="28" t="s">
        <v>13</v>
      </c>
      <c r="E28" s="16">
        <f>SUM(E25:E27)</f>
        <v>1580</v>
      </c>
      <c r="G28" s="6">
        <f>SUM(G25:G27)</f>
        <v>1570.52</v>
      </c>
      <c r="H28" s="6">
        <f>SUM(H25:H27)</f>
        <v>9.4800000000000182</v>
      </c>
      <c r="I28" s="6">
        <f>SUM(I25:I27)</f>
        <v>0</v>
      </c>
      <c r="J28" s="76"/>
    </row>
    <row r="29" spans="2:11" ht="25.5" customHeight="1">
      <c r="B29" s="46" t="s">
        <v>27</v>
      </c>
      <c r="C29" s="27" t="s">
        <v>28</v>
      </c>
      <c r="E29" s="7">
        <v>125.5</v>
      </c>
      <c r="G29" s="4">
        <f>IF(ISERROR(E29*0.8),0,E29*0.8)</f>
        <v>100.4</v>
      </c>
      <c r="H29" s="4">
        <f>IF(ISERROR(E29*0.16),0,E29*0.16)</f>
        <v>20.080000000000002</v>
      </c>
      <c r="I29" s="4">
        <f>IF(ISERROR(E29-G29-H29),0,E29-G29-H29)</f>
        <v>5.0199999999999925</v>
      </c>
      <c r="J29" s="11" t="s">
        <v>39</v>
      </c>
      <c r="K29" s="20" t="s">
        <v>19</v>
      </c>
    </row>
    <row r="30" spans="2:11" ht="26.25" customHeight="1">
      <c r="B30" s="46"/>
      <c r="C30" s="27" t="s">
        <v>29</v>
      </c>
      <c r="E30" s="17">
        <v>340.4</v>
      </c>
      <c r="G30" s="5">
        <v>0</v>
      </c>
      <c r="H30" s="5">
        <v>0</v>
      </c>
      <c r="I30" s="4">
        <f>E30</f>
        <v>340.4</v>
      </c>
      <c r="J30" s="11" t="s">
        <v>40</v>
      </c>
    </row>
    <row r="31" spans="2:11" ht="15" customHeight="1">
      <c r="B31" s="46"/>
      <c r="C31" s="30"/>
      <c r="E31" s="17"/>
      <c r="G31" s="4"/>
      <c r="H31" s="4"/>
      <c r="I31" s="4"/>
      <c r="J31" s="40" t="s">
        <v>45</v>
      </c>
    </row>
    <row r="32" spans="2:11" ht="15" customHeight="1">
      <c r="B32" s="46"/>
      <c r="C32" s="27"/>
      <c r="E32" s="17"/>
      <c r="G32" s="4"/>
      <c r="H32" s="4"/>
      <c r="I32" s="4"/>
      <c r="J32" s="40" t="s">
        <v>45</v>
      </c>
    </row>
    <row r="33" spans="2:10" ht="14.25" customHeight="1">
      <c r="B33" s="47"/>
      <c r="C33" s="31" t="s">
        <v>13</v>
      </c>
      <c r="E33" s="19">
        <f>SUM(E29:E32)</f>
        <v>465.9</v>
      </c>
      <c r="G33" s="32">
        <f>SUM(G29:G32)</f>
        <v>100.4</v>
      </c>
      <c r="H33" s="32">
        <f>SUM(H29:H32)</f>
        <v>20.080000000000002</v>
      </c>
      <c r="I33" s="32">
        <f>SUM(I29:I32)</f>
        <v>345.41999999999996</v>
      </c>
      <c r="J33" s="40"/>
    </row>
    <row r="34" spans="2:10" ht="14.25" customHeight="1">
      <c r="B34" s="67" t="s">
        <v>30</v>
      </c>
      <c r="C34" s="68"/>
      <c r="D34" s="8"/>
      <c r="E34" s="61">
        <f>E13+E18+E21+E24+E28+E33</f>
        <v>13478.90821</v>
      </c>
      <c r="F34" s="8"/>
      <c r="G34" s="61">
        <f>G13+G18+G21+G24+G28+G33</f>
        <v>12576.526168</v>
      </c>
      <c r="H34" s="61">
        <f>H13+H18+H21+H24+H28+H33+G34</f>
        <v>12969.991801600001</v>
      </c>
      <c r="I34" s="61">
        <f>E34-H34</f>
        <v>508.91640839999855</v>
      </c>
      <c r="J34" s="40"/>
    </row>
    <row r="35" spans="2:10" ht="14.25" customHeight="1">
      <c r="B35" s="69"/>
      <c r="C35" s="70"/>
      <c r="D35" s="8"/>
      <c r="E35" s="71"/>
      <c r="F35" s="8"/>
      <c r="G35" s="61"/>
      <c r="H35" s="61"/>
      <c r="I35" s="61"/>
      <c r="J35" s="40"/>
    </row>
    <row r="36" spans="2:10" ht="14.25" customHeight="1">
      <c r="J36" s="40"/>
    </row>
    <row r="37" spans="2:10" ht="14.25" customHeight="1">
      <c r="D37" s="13"/>
      <c r="E37" s="43" t="s">
        <v>31</v>
      </c>
      <c r="F37" s="44"/>
      <c r="G37" s="44"/>
      <c r="H37" s="33" t="s">
        <v>32</v>
      </c>
      <c r="J37" s="40"/>
    </row>
    <row r="38" spans="2:10" ht="14.25" customHeight="1">
      <c r="D38" s="13"/>
      <c r="E38" s="41" t="s">
        <v>16</v>
      </c>
      <c r="F38" s="41"/>
      <c r="G38" s="41"/>
      <c r="H38" s="9">
        <f>E15</f>
        <v>0</v>
      </c>
      <c r="J38" s="40"/>
    </row>
    <row r="39" spans="2:10" ht="14.25" customHeight="1">
      <c r="C39" s="34" t="s">
        <v>33</v>
      </c>
      <c r="D39" s="13"/>
      <c r="E39" s="41" t="s">
        <v>23</v>
      </c>
      <c r="F39" s="41"/>
      <c r="G39" s="41"/>
      <c r="H39" s="9">
        <f>E22</f>
        <v>2267.8102100000001</v>
      </c>
      <c r="J39" s="12"/>
    </row>
    <row r="40" spans="2:10" ht="14.25" customHeight="1">
      <c r="D40" s="13"/>
      <c r="E40" s="41" t="s">
        <v>26</v>
      </c>
      <c r="F40" s="41"/>
      <c r="G40" s="41"/>
      <c r="H40" s="9">
        <f>E25</f>
        <v>1580</v>
      </c>
      <c r="J40" s="12"/>
    </row>
    <row r="41" spans="2:10" ht="14.25" customHeight="1">
      <c r="C41" s="35" t="s">
        <v>34</v>
      </c>
      <c r="E41" s="41" t="s">
        <v>28</v>
      </c>
      <c r="F41" s="41"/>
      <c r="G41" s="41"/>
      <c r="H41" s="9">
        <f>E29</f>
        <v>125.5</v>
      </c>
      <c r="J41" s="12"/>
    </row>
    <row r="42" spans="2:10">
      <c r="C42" s="36" t="s">
        <v>35</v>
      </c>
      <c r="E42" s="41" t="s">
        <v>36</v>
      </c>
      <c r="F42" s="41"/>
      <c r="G42" s="41"/>
      <c r="H42" s="37">
        <v>461.34</v>
      </c>
      <c r="J42" s="40" t="s">
        <v>50</v>
      </c>
    </row>
    <row r="43" spans="2:10">
      <c r="E43" s="42" t="s">
        <v>37</v>
      </c>
      <c r="F43" s="42"/>
      <c r="G43" s="42"/>
      <c r="H43" s="38">
        <f>SUM(H38:H42)</f>
        <v>4434.6502099999998</v>
      </c>
      <c r="J43" s="12"/>
    </row>
  </sheetData>
  <mergeCells count="32">
    <mergeCell ref="J25:J28"/>
    <mergeCell ref="J7:J8"/>
    <mergeCell ref="J10:J13"/>
    <mergeCell ref="J14:J18"/>
    <mergeCell ref="J19:J21"/>
    <mergeCell ref="J22:J24"/>
    <mergeCell ref="H7:H8"/>
    <mergeCell ref="H34:H35"/>
    <mergeCell ref="I7:I8"/>
    <mergeCell ref="I34:I35"/>
    <mergeCell ref="B7:C8"/>
    <mergeCell ref="B34:C35"/>
    <mergeCell ref="E34:E35"/>
    <mergeCell ref="G7:G8"/>
    <mergeCell ref="G34:G35"/>
    <mergeCell ref="E37:G37"/>
    <mergeCell ref="E38:G38"/>
    <mergeCell ref="B25:B28"/>
    <mergeCell ref="B29:B33"/>
    <mergeCell ref="C4:C5"/>
    <mergeCell ref="E4:E5"/>
    <mergeCell ref="E7:E8"/>
    <mergeCell ref="B4:B5"/>
    <mergeCell ref="B10:B13"/>
    <mergeCell ref="B14:B18"/>
    <mergeCell ref="B19:B21"/>
    <mergeCell ref="B22:B24"/>
    <mergeCell ref="E39:G39"/>
    <mergeCell ref="E40:G40"/>
    <mergeCell ref="E41:G41"/>
    <mergeCell ref="E42:G42"/>
    <mergeCell ref="E43:G43"/>
  </mergeCells>
  <phoneticPr fontId="17"/>
  <conditionalFormatting sqref="G10">
    <cfRule type="cellIs" dxfId="35" priority="16" operator="equal">
      <formula>0</formula>
    </cfRule>
  </conditionalFormatting>
  <conditionalFormatting sqref="H10">
    <cfRule type="cellIs" dxfId="34" priority="14" operator="equal">
      <formula>0</formula>
    </cfRule>
  </conditionalFormatting>
  <conditionalFormatting sqref="I25">
    <cfRule type="cellIs" dxfId="33" priority="11" operator="equal">
      <formula>0</formula>
    </cfRule>
  </conditionalFormatting>
  <conditionalFormatting sqref="G29:I29">
    <cfRule type="cellIs" dxfId="32" priority="10" operator="equal">
      <formula>0</formula>
    </cfRule>
  </conditionalFormatting>
  <conditionalFormatting sqref="E15 E17">
    <cfRule type="cellIs" dxfId="31" priority="12" operator="equal">
      <formula>0</formula>
    </cfRule>
  </conditionalFormatting>
  <conditionalFormatting sqref="H38:H41">
    <cfRule type="cellIs" dxfId="30" priority="9" operator="equal">
      <formula>0</formula>
    </cfRule>
  </conditionalFormatting>
  <conditionalFormatting sqref="I10 G11:H11 H14:H17 G15:G17 H19:I19 G30:H30">
    <cfRule type="cellIs" dxfId="29" priority="13" operator="equal">
      <formula>0</formula>
    </cfRule>
  </conditionalFormatting>
  <conditionalFormatting sqref="I11 G14 I14:I17 G19 G22:I23 G25:H25 I30">
    <cfRule type="cellIs" dxfId="28" priority="15" operator="equal">
      <formula>0</formula>
    </cfRule>
  </conditionalFormatting>
  <conditionalFormatting sqref="E14">
    <cfRule type="cellIs" dxfId="27" priority="8" operator="equal">
      <formula>0</formula>
    </cfRule>
  </conditionalFormatting>
  <conditionalFormatting sqref="E16">
    <cfRule type="cellIs" dxfId="26" priority="7" operator="equal">
      <formula>0</formula>
    </cfRule>
  </conditionalFormatting>
  <pageMargins left="0.75" right="0.75" top="1" bottom="1" header="0.5" footer="0.5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3"/>
  <sheetViews>
    <sheetView zoomScale="115" zoomScaleNormal="115" workbookViewId="0"/>
  </sheetViews>
  <sheetFormatPr defaultColWidth="9" defaultRowHeight="14.25"/>
  <cols>
    <col min="1" max="1" width="2.625" style="20" customWidth="1"/>
    <col min="2" max="2" width="13.625" style="20" customWidth="1"/>
    <col min="3" max="3" width="20.375" style="13" customWidth="1"/>
    <col min="4" max="4" width="0.875" style="20" customWidth="1"/>
    <col min="5" max="5" width="9.5" style="10" customWidth="1"/>
    <col min="6" max="6" width="0.875" style="20" customWidth="1"/>
    <col min="7" max="9" width="10.625" style="20" customWidth="1"/>
    <col min="10" max="10" width="13.875" style="10" customWidth="1"/>
    <col min="11" max="11" width="4.625" style="20" customWidth="1"/>
    <col min="12" max="22" width="9" style="20"/>
    <col min="23" max="16384" width="9" style="21"/>
  </cols>
  <sheetData>
    <row r="1" spans="2:10" ht="10.15" customHeight="1"/>
    <row r="2" spans="2:10" ht="24">
      <c r="B2" s="22" t="s">
        <v>0</v>
      </c>
    </row>
    <row r="3" spans="2:10" s="13" customFormat="1" ht="5.0999999999999996" customHeight="1">
      <c r="J3" s="10"/>
    </row>
    <row r="4" spans="2:10" ht="14.25" customHeight="1">
      <c r="B4" s="53" t="s">
        <v>1</v>
      </c>
      <c r="C4" s="48" t="s">
        <v>42</v>
      </c>
      <c r="E4" s="50" t="s">
        <v>2</v>
      </c>
      <c r="G4" s="1">
        <f>IF(ISERROR(G34/$E34),"",G34/$E34)</f>
        <v>0.93305228970025023</v>
      </c>
      <c r="H4" s="1">
        <f>IF(ISERROR(H34/$E34),"",H34/$E34)</f>
        <v>0.96224349921587615</v>
      </c>
    </row>
    <row r="5" spans="2:10" ht="14.25" customHeight="1">
      <c r="B5" s="54"/>
      <c r="C5" s="49"/>
      <c r="E5" s="50"/>
      <c r="G5" s="2" t="str">
        <f>IF(G4="","",IF(G4&gt;G6,"OK","NG"))</f>
        <v>OK</v>
      </c>
      <c r="H5" s="2" t="str">
        <f>IF(H4="","",IF(H4&gt;H6,"OK","NG"))</f>
        <v>OK</v>
      </c>
      <c r="I5" s="23" t="s">
        <v>3</v>
      </c>
    </row>
    <row r="6" spans="2:10" ht="14.25" customHeight="1">
      <c r="B6" s="24"/>
      <c r="F6" s="25"/>
      <c r="G6" s="3">
        <v>0.7</v>
      </c>
      <c r="H6" s="3">
        <v>0.8</v>
      </c>
      <c r="I6" s="23" t="s">
        <v>4</v>
      </c>
    </row>
    <row r="7" spans="2:10" ht="14.25" customHeight="1">
      <c r="B7" s="55" t="s">
        <v>5</v>
      </c>
      <c r="C7" s="64"/>
      <c r="E7" s="51" t="s">
        <v>6</v>
      </c>
      <c r="G7" s="72" t="s">
        <v>7</v>
      </c>
      <c r="H7" s="59" t="s">
        <v>8</v>
      </c>
      <c r="I7" s="62" t="s">
        <v>9</v>
      </c>
      <c r="J7" s="77" t="s">
        <v>38</v>
      </c>
    </row>
    <row r="8" spans="2:10">
      <c r="B8" s="65"/>
      <c r="C8" s="66"/>
      <c r="E8" s="52"/>
      <c r="G8" s="73"/>
      <c r="H8" s="60"/>
      <c r="I8" s="63"/>
      <c r="J8" s="78"/>
    </row>
    <row r="9" spans="2:10" s="20" customFormat="1" ht="3" customHeight="1">
      <c r="C9" s="13"/>
      <c r="E9" s="10"/>
      <c r="J9" s="10"/>
    </row>
    <row r="10" spans="2:10">
      <c r="B10" s="55" t="s">
        <v>10</v>
      </c>
      <c r="C10" s="26" t="s">
        <v>11</v>
      </c>
      <c r="E10" s="39">
        <v>7602</v>
      </c>
      <c r="G10" s="4">
        <f>E10</f>
        <v>7602</v>
      </c>
      <c r="H10" s="5">
        <v>0</v>
      </c>
      <c r="I10" s="5">
        <v>0</v>
      </c>
      <c r="J10" s="79" t="s">
        <v>49</v>
      </c>
    </row>
    <row r="11" spans="2:10">
      <c r="B11" s="46"/>
      <c r="C11" s="27" t="s">
        <v>12</v>
      </c>
      <c r="E11" s="7"/>
      <c r="G11" s="5">
        <v>0</v>
      </c>
      <c r="H11" s="5">
        <v>0</v>
      </c>
      <c r="I11" s="4">
        <f>E11</f>
        <v>0</v>
      </c>
      <c r="J11" s="80"/>
    </row>
    <row r="12" spans="2:10">
      <c r="B12" s="46"/>
      <c r="C12" s="27"/>
      <c r="E12" s="14"/>
      <c r="G12" s="4"/>
      <c r="H12" s="4"/>
      <c r="I12" s="4"/>
      <c r="J12" s="80"/>
    </row>
    <row r="13" spans="2:10">
      <c r="B13" s="46"/>
      <c r="C13" s="28" t="s">
        <v>13</v>
      </c>
      <c r="E13" s="6">
        <f>SUM(E10:E12)</f>
        <v>7602</v>
      </c>
      <c r="F13" s="29"/>
      <c r="G13" s="6">
        <f>SUM(G10:G12)</f>
        <v>7602</v>
      </c>
      <c r="H13" s="6">
        <f>SUM(H10:H12)</f>
        <v>0</v>
      </c>
      <c r="I13" s="6">
        <f>SUM(I10:I12)</f>
        <v>0</v>
      </c>
      <c r="J13" s="81"/>
    </row>
    <row r="14" spans="2:10" ht="14.25" customHeight="1">
      <c r="B14" s="56" t="s">
        <v>14</v>
      </c>
      <c r="C14" s="27" t="s">
        <v>15</v>
      </c>
      <c r="E14" s="7">
        <v>1351</v>
      </c>
      <c r="G14" s="4">
        <f>IF(ISERROR(E14*0.98),0,E14*0.98)</f>
        <v>1323.98</v>
      </c>
      <c r="H14" s="5">
        <v>0</v>
      </c>
      <c r="I14" s="4">
        <f>IF(ISERROR(E14-G14),0,E14-G14)</f>
        <v>27.019999999999982</v>
      </c>
      <c r="J14" s="79" t="s">
        <v>49</v>
      </c>
    </row>
    <row r="15" spans="2:10" ht="14.25" customHeight="1">
      <c r="B15" s="57"/>
      <c r="C15" s="27" t="s">
        <v>16</v>
      </c>
      <c r="E15" s="7"/>
      <c r="G15" s="5">
        <v>0</v>
      </c>
      <c r="H15" s="5">
        <v>0</v>
      </c>
      <c r="I15" s="4">
        <f>E15</f>
        <v>0</v>
      </c>
      <c r="J15" s="75"/>
    </row>
    <row r="16" spans="2:10" ht="14.25" customHeight="1">
      <c r="B16" s="57"/>
      <c r="C16" s="27" t="s">
        <v>17</v>
      </c>
      <c r="E16" s="7">
        <v>45.5</v>
      </c>
      <c r="G16" s="5">
        <v>0</v>
      </c>
      <c r="H16" s="5">
        <v>0</v>
      </c>
      <c r="I16" s="4">
        <f>E16</f>
        <v>45.5</v>
      </c>
      <c r="J16" s="75"/>
    </row>
    <row r="17" spans="2:11" ht="14.25" customHeight="1">
      <c r="B17" s="57"/>
      <c r="C17" s="27" t="s">
        <v>18</v>
      </c>
      <c r="E17" s="7"/>
      <c r="G17" s="5">
        <v>0</v>
      </c>
      <c r="H17" s="5">
        <v>0</v>
      </c>
      <c r="I17" s="4">
        <f>E17</f>
        <v>0</v>
      </c>
      <c r="J17" s="75"/>
      <c r="K17" s="20" t="s">
        <v>19</v>
      </c>
    </row>
    <row r="18" spans="2:11" ht="14.25" customHeight="1">
      <c r="B18" s="58"/>
      <c r="C18" s="28" t="s">
        <v>13</v>
      </c>
      <c r="E18" s="6">
        <f>SUM(E14:E17)</f>
        <v>1396.5</v>
      </c>
      <c r="G18" s="6">
        <f>SUM(G14:G17)</f>
        <v>1323.98</v>
      </c>
      <c r="H18" s="6">
        <f>SUM(H14:H17)</f>
        <v>0</v>
      </c>
      <c r="I18" s="6">
        <f>SUM(I14:I17)</f>
        <v>72.519999999999982</v>
      </c>
      <c r="J18" s="76"/>
    </row>
    <row r="19" spans="2:11" ht="14.25" customHeight="1">
      <c r="B19" s="45" t="s">
        <v>20</v>
      </c>
      <c r="C19" s="27" t="s">
        <v>21</v>
      </c>
      <c r="E19" s="15">
        <v>160.09800000000001</v>
      </c>
      <c r="G19" s="4">
        <f>E19</f>
        <v>160.09800000000001</v>
      </c>
      <c r="H19" s="5">
        <v>0</v>
      </c>
      <c r="I19" s="5">
        <v>0</v>
      </c>
      <c r="J19" s="74" t="s">
        <v>47</v>
      </c>
    </row>
    <row r="20" spans="2:11" ht="14.25" customHeight="1">
      <c r="B20" s="45"/>
      <c r="C20" s="27"/>
      <c r="E20" s="4"/>
      <c r="G20" s="4"/>
      <c r="H20" s="4"/>
      <c r="I20" s="4"/>
      <c r="J20" s="75"/>
    </row>
    <row r="21" spans="2:11">
      <c r="B21" s="45"/>
      <c r="C21" s="28" t="s">
        <v>13</v>
      </c>
      <c r="E21" s="16">
        <f>SUM(E19:E20)</f>
        <v>160.09800000000001</v>
      </c>
      <c r="G21" s="6">
        <f>SUM(G19:G20)</f>
        <v>160.09800000000001</v>
      </c>
      <c r="H21" s="6">
        <f>SUM(H19:H20)</f>
        <v>0</v>
      </c>
      <c r="I21" s="6">
        <f>SUM(I19:I20)</f>
        <v>0</v>
      </c>
      <c r="J21" s="76"/>
    </row>
    <row r="22" spans="2:11" ht="13.5" customHeight="1">
      <c r="B22" s="46" t="s">
        <v>22</v>
      </c>
      <c r="C22" s="27" t="s">
        <v>23</v>
      </c>
      <c r="E22" s="15">
        <f>1753.4+514.41021</f>
        <v>2267.8102100000001</v>
      </c>
      <c r="G22" s="4">
        <f>IF(ISERROR(E22*0.8),0,E22*0.8)</f>
        <v>1814.2481680000001</v>
      </c>
      <c r="H22" s="4">
        <f>IF(ISERROR(E22*0.16),0,E22*0.16)</f>
        <v>362.8496336</v>
      </c>
      <c r="I22" s="4">
        <f>IF(ISERROR(E22-G22-H22),0,E22-G22-H22)</f>
        <v>90.712408400000015</v>
      </c>
      <c r="J22" s="74" t="s">
        <v>48</v>
      </c>
      <c r="K22" s="20" t="s">
        <v>19</v>
      </c>
    </row>
    <row r="23" spans="2:11">
      <c r="B23" s="46"/>
      <c r="C23" s="27" t="s">
        <v>24</v>
      </c>
      <c r="E23" s="15">
        <v>6.6</v>
      </c>
      <c r="G23" s="4">
        <f>IF(ISERROR(E23*0.8),0,E23*0.8)</f>
        <v>5.28</v>
      </c>
      <c r="H23" s="4">
        <f>IF(ISERROR(E23*0.16),0,E23*0.16)</f>
        <v>1.056</v>
      </c>
      <c r="I23" s="4">
        <f>IF(ISERROR(E23-G23-H23),0,E23-G23-H23)</f>
        <v>0.26399999999999935</v>
      </c>
      <c r="J23" s="75"/>
    </row>
    <row r="24" spans="2:11">
      <c r="B24" s="46"/>
      <c r="C24" s="28" t="s">
        <v>13</v>
      </c>
      <c r="E24" s="16">
        <f>SUM(E22:E23)</f>
        <v>2274.41021</v>
      </c>
      <c r="G24" s="6">
        <f>SUM(G22:G23)</f>
        <v>1819.5281680000001</v>
      </c>
      <c r="H24" s="6">
        <f>SUM(H22:H23)</f>
        <v>363.90563359999999</v>
      </c>
      <c r="I24" s="6">
        <f>SUM(I22:I23)</f>
        <v>90.976408400000011</v>
      </c>
      <c r="J24" s="76"/>
    </row>
    <row r="25" spans="2:11">
      <c r="B25" s="45" t="s">
        <v>25</v>
      </c>
      <c r="C25" s="27" t="s">
        <v>51</v>
      </c>
      <c r="E25" s="17">
        <v>1580</v>
      </c>
      <c r="G25" s="4">
        <f>IF(ISERROR(E25*0.994),0,E25*0.994)</f>
        <v>1570.52</v>
      </c>
      <c r="H25" s="4">
        <f>IF(ISERROR(E25-G25),0,E25-G25)</f>
        <v>9.4800000000000182</v>
      </c>
      <c r="I25" s="5">
        <v>0</v>
      </c>
      <c r="J25" s="74" t="s">
        <v>46</v>
      </c>
      <c r="K25" s="20" t="s">
        <v>19</v>
      </c>
    </row>
    <row r="26" spans="2:11">
      <c r="B26" s="45"/>
      <c r="C26" s="27"/>
      <c r="E26" s="4"/>
      <c r="G26" s="4"/>
      <c r="H26" s="4"/>
      <c r="I26" s="4"/>
      <c r="J26" s="75"/>
    </row>
    <row r="27" spans="2:11">
      <c r="B27" s="45"/>
      <c r="C27" s="27"/>
      <c r="E27" s="4"/>
      <c r="G27" s="4"/>
      <c r="H27" s="4"/>
      <c r="I27" s="4"/>
      <c r="J27" s="75"/>
    </row>
    <row r="28" spans="2:11">
      <c r="B28" s="45"/>
      <c r="C28" s="28" t="s">
        <v>13</v>
      </c>
      <c r="E28" s="16">
        <f>SUM(E25:E27)</f>
        <v>1580</v>
      </c>
      <c r="G28" s="6">
        <f>SUM(G25:G27)</f>
        <v>1570.52</v>
      </c>
      <c r="H28" s="6">
        <f>SUM(H25:H27)</f>
        <v>9.4800000000000182</v>
      </c>
      <c r="I28" s="6">
        <f>SUM(I25:I27)</f>
        <v>0</v>
      </c>
      <c r="J28" s="76"/>
    </row>
    <row r="29" spans="2:11" ht="25.5" customHeight="1">
      <c r="B29" s="46" t="s">
        <v>27</v>
      </c>
      <c r="C29" s="27" t="s">
        <v>28</v>
      </c>
      <c r="E29" s="7">
        <v>125.5</v>
      </c>
      <c r="G29" s="4">
        <f>IF(ISERROR(E29*0.8),0,E29*0.8)</f>
        <v>100.4</v>
      </c>
      <c r="H29" s="4">
        <f>IF(ISERROR(E29*0.16),0,E29*0.16)</f>
        <v>20.080000000000002</v>
      </c>
      <c r="I29" s="4">
        <f>IF(ISERROR(E29-G29-H29),0,E29-G29-H29)</f>
        <v>5.0199999999999925</v>
      </c>
      <c r="J29" s="11" t="s">
        <v>39</v>
      </c>
      <c r="K29" s="20" t="s">
        <v>19</v>
      </c>
    </row>
    <row r="30" spans="2:11" ht="26.25" customHeight="1">
      <c r="B30" s="46"/>
      <c r="C30" s="27" t="s">
        <v>29</v>
      </c>
      <c r="E30" s="17">
        <v>340.4</v>
      </c>
      <c r="G30" s="5">
        <v>0</v>
      </c>
      <c r="H30" s="5">
        <v>0</v>
      </c>
      <c r="I30" s="4">
        <f>E30</f>
        <v>340.4</v>
      </c>
      <c r="J30" s="11" t="s">
        <v>40</v>
      </c>
    </row>
    <row r="31" spans="2:11" ht="15" customHeight="1">
      <c r="B31" s="46"/>
      <c r="C31" s="30"/>
      <c r="E31" s="17"/>
      <c r="G31" s="4"/>
      <c r="H31" s="4"/>
      <c r="I31" s="4"/>
      <c r="J31" s="40" t="s">
        <v>45</v>
      </c>
    </row>
    <row r="32" spans="2:11" ht="15" customHeight="1">
      <c r="B32" s="46"/>
      <c r="C32" s="27"/>
      <c r="E32" s="17"/>
      <c r="G32" s="4"/>
      <c r="H32" s="4"/>
      <c r="I32" s="4"/>
      <c r="J32" s="40" t="s">
        <v>45</v>
      </c>
    </row>
    <row r="33" spans="2:10" ht="14.25" customHeight="1">
      <c r="B33" s="47"/>
      <c r="C33" s="31" t="s">
        <v>13</v>
      </c>
      <c r="E33" s="19">
        <f>SUM(E29:E32)</f>
        <v>465.9</v>
      </c>
      <c r="G33" s="32">
        <f>SUM(G29:G32)</f>
        <v>100.4</v>
      </c>
      <c r="H33" s="32">
        <f>SUM(H29:H32)</f>
        <v>20.080000000000002</v>
      </c>
      <c r="I33" s="32">
        <f>SUM(I29:I32)</f>
        <v>345.41999999999996</v>
      </c>
      <c r="J33" s="40"/>
    </row>
    <row r="34" spans="2:10" ht="14.25" customHeight="1">
      <c r="B34" s="67" t="s">
        <v>30</v>
      </c>
      <c r="C34" s="68"/>
      <c r="D34" s="8"/>
      <c r="E34" s="71">
        <f>E13+E18+E21+E24+E28+E33</f>
        <v>13478.90821</v>
      </c>
      <c r="F34" s="8"/>
      <c r="G34" s="61">
        <f>G13+G18+G21+G24+G28+G33</f>
        <v>12576.526168</v>
      </c>
      <c r="H34" s="61">
        <f>H13+H18+H21+H24+H28+H33+G34</f>
        <v>12969.991801600001</v>
      </c>
      <c r="I34" s="61">
        <f>E34-H34</f>
        <v>508.91640839999855</v>
      </c>
      <c r="J34" s="40"/>
    </row>
    <row r="35" spans="2:10" ht="14.25" customHeight="1">
      <c r="B35" s="69"/>
      <c r="C35" s="70"/>
      <c r="D35" s="8"/>
      <c r="E35" s="71"/>
      <c r="F35" s="8"/>
      <c r="G35" s="61"/>
      <c r="H35" s="61"/>
      <c r="I35" s="61"/>
      <c r="J35" s="40"/>
    </row>
    <row r="36" spans="2:10" ht="14.25" customHeight="1">
      <c r="J36" s="40"/>
    </row>
    <row r="37" spans="2:10" ht="14.25" customHeight="1">
      <c r="D37" s="13"/>
      <c r="E37" s="43" t="s">
        <v>31</v>
      </c>
      <c r="F37" s="44"/>
      <c r="G37" s="44"/>
      <c r="H37" s="33" t="s">
        <v>32</v>
      </c>
      <c r="J37" s="40"/>
    </row>
    <row r="38" spans="2:10" ht="14.25" customHeight="1">
      <c r="D38" s="13"/>
      <c r="E38" s="41" t="s">
        <v>16</v>
      </c>
      <c r="F38" s="41"/>
      <c r="G38" s="41"/>
      <c r="H38" s="9">
        <f>E15</f>
        <v>0</v>
      </c>
      <c r="J38" s="40"/>
    </row>
    <row r="39" spans="2:10" ht="14.25" customHeight="1">
      <c r="C39" s="34" t="s">
        <v>33</v>
      </c>
      <c r="D39" s="13"/>
      <c r="E39" s="41" t="s">
        <v>23</v>
      </c>
      <c r="F39" s="41"/>
      <c r="G39" s="41"/>
      <c r="H39" s="9">
        <f>E22</f>
        <v>2267.8102100000001</v>
      </c>
      <c r="J39" s="12"/>
    </row>
    <row r="40" spans="2:10" ht="14.25" customHeight="1">
      <c r="D40" s="13"/>
      <c r="E40" s="41" t="s">
        <v>26</v>
      </c>
      <c r="F40" s="41"/>
      <c r="G40" s="41"/>
      <c r="H40" s="9">
        <f>E25</f>
        <v>1580</v>
      </c>
      <c r="J40" s="12"/>
    </row>
    <row r="41" spans="2:10" ht="14.25" customHeight="1">
      <c r="C41" s="35" t="s">
        <v>34</v>
      </c>
      <c r="E41" s="41" t="s">
        <v>28</v>
      </c>
      <c r="F41" s="41"/>
      <c r="G41" s="41"/>
      <c r="H41" s="9">
        <f>E29</f>
        <v>125.5</v>
      </c>
      <c r="J41" s="12"/>
    </row>
    <row r="42" spans="2:10">
      <c r="C42" s="36" t="s">
        <v>35</v>
      </c>
      <c r="E42" s="41" t="s">
        <v>36</v>
      </c>
      <c r="F42" s="41"/>
      <c r="G42" s="41"/>
      <c r="H42" s="37">
        <v>461.34</v>
      </c>
      <c r="J42" s="40" t="s">
        <v>50</v>
      </c>
    </row>
    <row r="43" spans="2:10">
      <c r="E43" s="42" t="s">
        <v>37</v>
      </c>
      <c r="F43" s="42"/>
      <c r="G43" s="42"/>
      <c r="H43" s="38">
        <f>SUM(H38:H42)</f>
        <v>4434.6502099999998</v>
      </c>
      <c r="J43" s="12"/>
    </row>
  </sheetData>
  <mergeCells count="32">
    <mergeCell ref="B14:B18"/>
    <mergeCell ref="J14:J18"/>
    <mergeCell ref="B4:B5"/>
    <mergeCell ref="C4:C5"/>
    <mergeCell ref="E4:E5"/>
    <mergeCell ref="B7:C8"/>
    <mergeCell ref="E7:E8"/>
    <mergeCell ref="G7:G8"/>
    <mergeCell ref="H7:H8"/>
    <mergeCell ref="I7:I8"/>
    <mergeCell ref="J7:J8"/>
    <mergeCell ref="B10:B13"/>
    <mergeCell ref="J10:J13"/>
    <mergeCell ref="I34:I35"/>
    <mergeCell ref="B19:B21"/>
    <mergeCell ref="J19:J21"/>
    <mergeCell ref="B22:B24"/>
    <mergeCell ref="J22:J24"/>
    <mergeCell ref="B25:B28"/>
    <mergeCell ref="J25:J28"/>
    <mergeCell ref="B29:B33"/>
    <mergeCell ref="B34:C35"/>
    <mergeCell ref="E34:E35"/>
    <mergeCell ref="G34:G35"/>
    <mergeCell ref="H34:H35"/>
    <mergeCell ref="E43:G43"/>
    <mergeCell ref="E37:G37"/>
    <mergeCell ref="E38:G38"/>
    <mergeCell ref="E39:G39"/>
    <mergeCell ref="E40:G40"/>
    <mergeCell ref="E41:G41"/>
    <mergeCell ref="E42:G42"/>
  </mergeCells>
  <phoneticPr fontId="19" type="noConversion"/>
  <conditionalFormatting sqref="G10">
    <cfRule type="cellIs" dxfId="25" priority="14" operator="equal">
      <formula>0</formula>
    </cfRule>
  </conditionalFormatting>
  <conditionalFormatting sqref="H10">
    <cfRule type="cellIs" dxfId="24" priority="12" operator="equal">
      <formula>0</formula>
    </cfRule>
  </conditionalFormatting>
  <conditionalFormatting sqref="I25">
    <cfRule type="cellIs" dxfId="23" priority="9" operator="equal">
      <formula>0</formula>
    </cfRule>
  </conditionalFormatting>
  <conditionalFormatting sqref="G29:I29">
    <cfRule type="cellIs" dxfId="22" priority="8" operator="equal">
      <formula>0</formula>
    </cfRule>
  </conditionalFormatting>
  <conditionalFormatting sqref="H38:H41">
    <cfRule type="cellIs" dxfId="21" priority="7" operator="equal">
      <formula>0</formula>
    </cfRule>
  </conditionalFormatting>
  <conditionalFormatting sqref="I10 G11:H11 H14:H17 G15:G17 H19:I19 G30:H30">
    <cfRule type="cellIs" dxfId="20" priority="11" operator="equal">
      <formula>0</formula>
    </cfRule>
  </conditionalFormatting>
  <conditionalFormatting sqref="I11 G14 I14:I17 G19 G22:I23 G25:H25 I30">
    <cfRule type="cellIs" dxfId="19" priority="13" operator="equal">
      <formula>0</formula>
    </cfRule>
  </conditionalFormatting>
  <conditionalFormatting sqref="E15 E17">
    <cfRule type="cellIs" dxfId="18" priority="3" operator="equal">
      <formula>0</formula>
    </cfRule>
  </conditionalFormatting>
  <conditionalFormatting sqref="E14">
    <cfRule type="cellIs" dxfId="17" priority="2" operator="equal">
      <formula>0</formula>
    </cfRule>
  </conditionalFormatting>
  <conditionalFormatting sqref="E16">
    <cfRule type="cellIs" dxfId="16" priority="1" operator="equal">
      <formula>0</formula>
    </cfRule>
  </conditionalFormatting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43"/>
  <sheetViews>
    <sheetView zoomScale="110" zoomScaleNormal="110" workbookViewId="0"/>
  </sheetViews>
  <sheetFormatPr defaultColWidth="9" defaultRowHeight="14.25"/>
  <cols>
    <col min="1" max="1" width="2.625" style="20" customWidth="1"/>
    <col min="2" max="2" width="13.625" style="20" customWidth="1"/>
    <col min="3" max="3" width="20.375" style="13" customWidth="1"/>
    <col min="4" max="4" width="0.875" style="20" customWidth="1"/>
    <col min="5" max="5" width="11.875" style="10" customWidth="1"/>
    <col min="6" max="6" width="0.875" style="20" customWidth="1"/>
    <col min="7" max="9" width="10.625" style="20" customWidth="1"/>
    <col min="10" max="10" width="13.875" style="10" customWidth="1"/>
    <col min="11" max="11" width="4.625" style="20" customWidth="1"/>
    <col min="12" max="21" width="9" style="20"/>
    <col min="22" max="16384" width="9" style="21"/>
  </cols>
  <sheetData>
    <row r="1" spans="2:10" ht="10.15" customHeight="1"/>
    <row r="2" spans="2:10" ht="24">
      <c r="B2" s="22" t="s">
        <v>0</v>
      </c>
    </row>
    <row r="3" spans="2:10" s="13" customFormat="1" ht="5.0999999999999996" customHeight="1">
      <c r="E3" s="10"/>
      <c r="J3" s="10"/>
    </row>
    <row r="4" spans="2:10" ht="14.25" customHeight="1">
      <c r="B4" s="53" t="s">
        <v>1</v>
      </c>
      <c r="C4" s="48" t="s">
        <v>44</v>
      </c>
      <c r="E4" s="50" t="s">
        <v>2</v>
      </c>
      <c r="G4" s="1">
        <f>IF(ISERROR(G34/$E34),"",G34/$E34)</f>
        <v>0.94131881521780791</v>
      </c>
      <c r="H4" s="1">
        <f>IF(ISERROR(H34/$E34),"",H34/$E34)</f>
        <v>0.96812448732395473</v>
      </c>
    </row>
    <row r="5" spans="2:10" ht="14.25" customHeight="1">
      <c r="B5" s="54"/>
      <c r="C5" s="49"/>
      <c r="E5" s="50"/>
      <c r="G5" s="2" t="str">
        <f>IF(G4="","",IF(G4&gt;G6,"OK","NG"))</f>
        <v>OK</v>
      </c>
      <c r="H5" s="2" t="str">
        <f>IF(H4="","",IF(H4&gt;H6,"OK","NG"))</f>
        <v>OK</v>
      </c>
      <c r="I5" s="23" t="s">
        <v>3</v>
      </c>
    </row>
    <row r="6" spans="2:10" ht="14.25" customHeight="1">
      <c r="B6" s="24"/>
      <c r="F6" s="25"/>
      <c r="G6" s="3">
        <v>0.7</v>
      </c>
      <c r="H6" s="3">
        <v>0.8</v>
      </c>
      <c r="I6" s="23" t="s">
        <v>4</v>
      </c>
    </row>
    <row r="7" spans="2:10" ht="14.25" customHeight="1">
      <c r="B7" s="55" t="s">
        <v>5</v>
      </c>
      <c r="C7" s="64"/>
      <c r="E7" s="51" t="s">
        <v>6</v>
      </c>
      <c r="G7" s="72" t="s">
        <v>7</v>
      </c>
      <c r="H7" s="59" t="s">
        <v>8</v>
      </c>
      <c r="I7" s="62" t="s">
        <v>9</v>
      </c>
      <c r="J7" s="77" t="s">
        <v>38</v>
      </c>
    </row>
    <row r="8" spans="2:10">
      <c r="B8" s="65"/>
      <c r="C8" s="66"/>
      <c r="E8" s="52"/>
      <c r="G8" s="73"/>
      <c r="H8" s="60"/>
      <c r="I8" s="63"/>
      <c r="J8" s="78"/>
    </row>
    <row r="9" spans="2:10" s="20" customFormat="1" ht="3" customHeight="1">
      <c r="C9" s="13"/>
      <c r="E9" s="10"/>
      <c r="J9" s="10"/>
    </row>
    <row r="10" spans="2:10">
      <c r="B10" s="55" t="s">
        <v>10</v>
      </c>
      <c r="C10" s="26" t="s">
        <v>11</v>
      </c>
      <c r="E10" s="7">
        <v>10754</v>
      </c>
      <c r="G10" s="4">
        <f>E10</f>
        <v>10754</v>
      </c>
      <c r="H10" s="5">
        <v>0</v>
      </c>
      <c r="I10" s="5">
        <v>0</v>
      </c>
      <c r="J10" s="79" t="s">
        <v>49</v>
      </c>
    </row>
    <row r="11" spans="2:10">
      <c r="B11" s="46"/>
      <c r="C11" s="27" t="s">
        <v>12</v>
      </c>
      <c r="E11" s="7"/>
      <c r="G11" s="5">
        <v>0</v>
      </c>
      <c r="H11" s="5">
        <v>0</v>
      </c>
      <c r="I11" s="4">
        <f>E11</f>
        <v>0</v>
      </c>
      <c r="J11" s="80"/>
    </row>
    <row r="12" spans="2:10">
      <c r="B12" s="46"/>
      <c r="C12" s="27"/>
      <c r="E12" s="14"/>
      <c r="G12" s="4"/>
      <c r="H12" s="4"/>
      <c r="I12" s="4"/>
      <c r="J12" s="80"/>
    </row>
    <row r="13" spans="2:10">
      <c r="B13" s="46"/>
      <c r="C13" s="28" t="s">
        <v>13</v>
      </c>
      <c r="E13" s="6">
        <f>SUM(E10:E12)</f>
        <v>10754</v>
      </c>
      <c r="F13" s="29"/>
      <c r="G13" s="6">
        <f>SUM(G10:G12)</f>
        <v>10754</v>
      </c>
      <c r="H13" s="6">
        <f>SUM(H10:H12)</f>
        <v>0</v>
      </c>
      <c r="I13" s="6">
        <f>SUM(I10:I12)</f>
        <v>0</v>
      </c>
      <c r="J13" s="81"/>
    </row>
    <row r="14" spans="2:10" ht="14.25" customHeight="1">
      <c r="B14" s="56" t="s">
        <v>14</v>
      </c>
      <c r="C14" s="27" t="s">
        <v>15</v>
      </c>
      <c r="E14" s="7">
        <v>1642</v>
      </c>
      <c r="G14" s="4">
        <f>IF(ISERROR(E14*0.98),0,E14*0.98)</f>
        <v>1609.16</v>
      </c>
      <c r="H14" s="5">
        <v>0</v>
      </c>
      <c r="I14" s="4">
        <f>IF(ISERROR(E14-G14),0,E14-G14)</f>
        <v>32.839999999999918</v>
      </c>
      <c r="J14" s="79" t="s">
        <v>49</v>
      </c>
    </row>
    <row r="15" spans="2:10" ht="14.25" customHeight="1">
      <c r="B15" s="57"/>
      <c r="C15" s="27" t="s">
        <v>16</v>
      </c>
      <c r="E15" s="7"/>
      <c r="G15" s="5">
        <v>0</v>
      </c>
      <c r="H15" s="5">
        <v>0</v>
      </c>
      <c r="I15" s="4">
        <f>E15</f>
        <v>0</v>
      </c>
      <c r="J15" s="75"/>
    </row>
    <row r="16" spans="2:10" ht="14.25" customHeight="1">
      <c r="B16" s="57"/>
      <c r="C16" s="27" t="s">
        <v>17</v>
      </c>
      <c r="E16" s="7">
        <v>26.8</v>
      </c>
      <c r="G16" s="5">
        <v>0</v>
      </c>
      <c r="H16" s="5">
        <v>0</v>
      </c>
      <c r="I16" s="4">
        <f>E16</f>
        <v>26.8</v>
      </c>
      <c r="J16" s="75"/>
    </row>
    <row r="17" spans="2:11" ht="14.25" customHeight="1">
      <c r="B17" s="57"/>
      <c r="C17" s="27" t="s">
        <v>18</v>
      </c>
      <c r="E17" s="7"/>
      <c r="G17" s="5">
        <v>0</v>
      </c>
      <c r="H17" s="5">
        <v>0</v>
      </c>
      <c r="I17" s="4">
        <f>E17</f>
        <v>0</v>
      </c>
      <c r="J17" s="75"/>
      <c r="K17" s="20" t="s">
        <v>19</v>
      </c>
    </row>
    <row r="18" spans="2:11" ht="14.25" customHeight="1">
      <c r="B18" s="58"/>
      <c r="C18" s="28" t="s">
        <v>13</v>
      </c>
      <c r="E18" s="6">
        <f>SUM(E14:E17)</f>
        <v>1668.8</v>
      </c>
      <c r="G18" s="6">
        <f>SUM(G14:G17)</f>
        <v>1609.16</v>
      </c>
      <c r="H18" s="6">
        <f>SUM(H14:H17)</f>
        <v>0</v>
      </c>
      <c r="I18" s="6">
        <f>SUM(I14:I17)</f>
        <v>59.639999999999915</v>
      </c>
      <c r="J18" s="76"/>
    </row>
    <row r="19" spans="2:11" ht="14.25" customHeight="1">
      <c r="B19" s="45" t="s">
        <v>20</v>
      </c>
      <c r="C19" s="27" t="s">
        <v>21</v>
      </c>
      <c r="E19" s="15">
        <v>216</v>
      </c>
      <c r="G19" s="4">
        <f>E19</f>
        <v>216</v>
      </c>
      <c r="H19" s="5">
        <v>0</v>
      </c>
      <c r="I19" s="5">
        <v>0</v>
      </c>
      <c r="J19" s="74" t="s">
        <v>47</v>
      </c>
    </row>
    <row r="20" spans="2:11" ht="14.25" customHeight="1">
      <c r="B20" s="45"/>
      <c r="C20" s="27"/>
      <c r="E20" s="4"/>
      <c r="G20" s="4"/>
      <c r="H20" s="4"/>
      <c r="I20" s="4"/>
      <c r="J20" s="75"/>
    </row>
    <row r="21" spans="2:11">
      <c r="B21" s="45"/>
      <c r="C21" s="28" t="s">
        <v>13</v>
      </c>
      <c r="E21" s="16">
        <f>SUM(E19:E20)</f>
        <v>216</v>
      </c>
      <c r="G21" s="6">
        <f>SUM(G19:G20)</f>
        <v>216</v>
      </c>
      <c r="H21" s="6">
        <f>SUM(H19:H20)</f>
        <v>0</v>
      </c>
      <c r="I21" s="6">
        <f>SUM(I19:I20)</f>
        <v>0</v>
      </c>
      <c r="J21" s="76"/>
    </row>
    <row r="22" spans="2:11" ht="13.5" customHeight="1">
      <c r="B22" s="46" t="s">
        <v>22</v>
      </c>
      <c r="C22" s="27" t="s">
        <v>23</v>
      </c>
      <c r="E22" s="15">
        <f>1946.4+659.52</f>
        <v>2605.92</v>
      </c>
      <c r="G22" s="4">
        <f>IF(ISERROR(E22*0.8),0,E22*0.8)</f>
        <v>2084.7360000000003</v>
      </c>
      <c r="H22" s="4">
        <f>IF(ISERROR(E22*0.16),0,E22*0.16)</f>
        <v>416.94720000000001</v>
      </c>
      <c r="I22" s="4">
        <f>IF(ISERROR(E22-G22-H22),0,E22-G22-H22)</f>
        <v>104.23679999999973</v>
      </c>
      <c r="J22" s="74" t="s">
        <v>48</v>
      </c>
      <c r="K22" s="20" t="s">
        <v>19</v>
      </c>
    </row>
    <row r="23" spans="2:11">
      <c r="B23" s="46"/>
      <c r="C23" s="27" t="s">
        <v>24</v>
      </c>
      <c r="E23" s="15">
        <v>6.6</v>
      </c>
      <c r="G23" s="4">
        <f>IF(ISERROR(E23*0.8),0,E23*0.8)</f>
        <v>5.28</v>
      </c>
      <c r="H23" s="4">
        <f>IF(ISERROR(E23*0.16),0,E23*0.16)</f>
        <v>1.056</v>
      </c>
      <c r="I23" s="4">
        <f>IF(ISERROR(E23-G23-H23),0,E23-G23-H23)</f>
        <v>0.26399999999999935</v>
      </c>
      <c r="J23" s="75"/>
    </row>
    <row r="24" spans="2:11">
      <c r="B24" s="46"/>
      <c r="C24" s="28" t="s">
        <v>13</v>
      </c>
      <c r="E24" s="16">
        <f>SUM(E22:E23)</f>
        <v>2612.52</v>
      </c>
      <c r="G24" s="6">
        <f>SUM(G22:G23)</f>
        <v>2090.0160000000005</v>
      </c>
      <c r="H24" s="6">
        <f>SUM(H22:H23)</f>
        <v>418.00319999999999</v>
      </c>
      <c r="I24" s="6">
        <f>SUM(I22:I23)</f>
        <v>104.50079999999973</v>
      </c>
      <c r="J24" s="76"/>
    </row>
    <row r="25" spans="2:11">
      <c r="B25" s="45" t="s">
        <v>25</v>
      </c>
      <c r="C25" s="27" t="s">
        <v>51</v>
      </c>
      <c r="E25" s="4">
        <v>2030</v>
      </c>
      <c r="G25" s="4">
        <f>IF(ISERROR(E25*0.994),0,E25*0.994)</f>
        <v>2017.82</v>
      </c>
      <c r="H25" s="4">
        <f>IF(ISERROR(E25-G25),0,E25-G25)</f>
        <v>12.180000000000064</v>
      </c>
      <c r="I25" s="5">
        <v>0</v>
      </c>
      <c r="J25" s="74" t="s">
        <v>46</v>
      </c>
      <c r="K25" s="20" t="s">
        <v>19</v>
      </c>
    </row>
    <row r="26" spans="2:11">
      <c r="B26" s="45"/>
      <c r="C26" s="27"/>
      <c r="E26" s="4"/>
      <c r="G26" s="4"/>
      <c r="H26" s="4"/>
      <c r="I26" s="4"/>
      <c r="J26" s="75"/>
    </row>
    <row r="27" spans="2:11">
      <c r="B27" s="45"/>
      <c r="C27" s="27"/>
      <c r="E27" s="4"/>
      <c r="G27" s="4"/>
      <c r="H27" s="4"/>
      <c r="I27" s="4"/>
      <c r="J27" s="75"/>
    </row>
    <row r="28" spans="2:11">
      <c r="B28" s="45"/>
      <c r="C28" s="28" t="s">
        <v>13</v>
      </c>
      <c r="E28" s="16">
        <f>SUM(E25:E27)</f>
        <v>2030</v>
      </c>
      <c r="G28" s="6">
        <f>SUM(G25:G27)</f>
        <v>2017.82</v>
      </c>
      <c r="H28" s="6">
        <f>SUM(H25:H27)</f>
        <v>12.180000000000064</v>
      </c>
      <c r="I28" s="6">
        <f>SUM(I25:I27)</f>
        <v>0</v>
      </c>
      <c r="J28" s="76"/>
    </row>
    <row r="29" spans="2:11" ht="25.5" customHeight="1">
      <c r="B29" s="46" t="s">
        <v>27</v>
      </c>
      <c r="C29" s="27" t="s">
        <v>28</v>
      </c>
      <c r="E29" s="7">
        <v>328</v>
      </c>
      <c r="G29" s="4">
        <f>IF(ISERROR(E29*0.8),0,E29*0.8)</f>
        <v>262.40000000000003</v>
      </c>
      <c r="H29" s="4">
        <f>IF(ISERROR(E29*0.16),0,E29*0.16)</f>
        <v>52.480000000000004</v>
      </c>
      <c r="I29" s="4">
        <f>IF(ISERROR(E29-G29-H29),0,E29-G29-H29)</f>
        <v>13.119999999999962</v>
      </c>
      <c r="J29" s="11" t="s">
        <v>39</v>
      </c>
      <c r="K29" s="20" t="s">
        <v>19</v>
      </c>
    </row>
    <row r="30" spans="2:11" ht="26.25" customHeight="1">
      <c r="B30" s="46"/>
      <c r="C30" s="27" t="s">
        <v>29</v>
      </c>
      <c r="E30" s="17">
        <v>396.69</v>
      </c>
      <c r="G30" s="5">
        <v>0</v>
      </c>
      <c r="H30" s="5">
        <v>0</v>
      </c>
      <c r="I30" s="4">
        <f>E30</f>
        <v>396.69</v>
      </c>
      <c r="J30" s="11" t="s">
        <v>40</v>
      </c>
    </row>
    <row r="31" spans="2:11" ht="15" customHeight="1">
      <c r="B31" s="46"/>
      <c r="C31" s="30"/>
      <c r="E31" s="18"/>
      <c r="G31" s="4"/>
      <c r="H31" s="4"/>
      <c r="I31" s="4"/>
      <c r="J31" s="40" t="s">
        <v>45</v>
      </c>
    </row>
    <row r="32" spans="2:11" ht="15" customHeight="1">
      <c r="B32" s="46"/>
      <c r="C32" s="27"/>
      <c r="E32" s="4"/>
      <c r="G32" s="4"/>
      <c r="H32" s="4"/>
      <c r="I32" s="4"/>
      <c r="J32" s="40" t="s">
        <v>45</v>
      </c>
    </row>
    <row r="33" spans="2:10" ht="14.25" customHeight="1">
      <c r="B33" s="47"/>
      <c r="C33" s="31" t="s">
        <v>13</v>
      </c>
      <c r="E33" s="19">
        <f>SUM(E29:E32)</f>
        <v>724.69</v>
      </c>
      <c r="G33" s="32">
        <f>SUM(G29:G32)</f>
        <v>262.40000000000003</v>
      </c>
      <c r="H33" s="32">
        <f>SUM(H29:H32)</f>
        <v>52.480000000000004</v>
      </c>
      <c r="I33" s="32">
        <f>SUM(I29:I32)</f>
        <v>409.80999999999995</v>
      </c>
      <c r="J33" s="40"/>
    </row>
    <row r="34" spans="2:10" ht="14.25" customHeight="1">
      <c r="B34" s="67" t="s">
        <v>30</v>
      </c>
      <c r="C34" s="68"/>
      <c r="D34" s="8"/>
      <c r="E34" s="71">
        <f>E13+E18+E21+E24+E28+E33</f>
        <v>18006.009999999998</v>
      </c>
      <c r="F34" s="8"/>
      <c r="G34" s="61">
        <f>G13+G18+G21+G24+G28+G33</f>
        <v>16949.396000000001</v>
      </c>
      <c r="H34" s="61">
        <f>H13+H18+H21+H24+H28+H33+G34</f>
        <v>17432.0592</v>
      </c>
      <c r="I34" s="61">
        <f>E34-H34</f>
        <v>573.95079999999871</v>
      </c>
      <c r="J34" s="40"/>
    </row>
    <row r="35" spans="2:10" ht="14.25" customHeight="1">
      <c r="B35" s="69"/>
      <c r="C35" s="70"/>
      <c r="D35" s="8"/>
      <c r="E35" s="71"/>
      <c r="F35" s="8"/>
      <c r="G35" s="61"/>
      <c r="H35" s="61"/>
      <c r="I35" s="61"/>
      <c r="J35" s="40"/>
    </row>
    <row r="36" spans="2:10" ht="14.25" customHeight="1">
      <c r="J36" s="40"/>
    </row>
    <row r="37" spans="2:10" ht="14.25" customHeight="1">
      <c r="D37" s="13"/>
      <c r="E37" s="43" t="s">
        <v>31</v>
      </c>
      <c r="F37" s="44"/>
      <c r="G37" s="44"/>
      <c r="H37" s="33" t="s">
        <v>32</v>
      </c>
      <c r="J37" s="40"/>
    </row>
    <row r="38" spans="2:10" ht="14.25" customHeight="1">
      <c r="D38" s="13"/>
      <c r="E38" s="41" t="s">
        <v>16</v>
      </c>
      <c r="F38" s="41"/>
      <c r="G38" s="41"/>
      <c r="H38" s="9">
        <f>E15</f>
        <v>0</v>
      </c>
      <c r="J38" s="40"/>
    </row>
    <row r="39" spans="2:10" ht="14.25" customHeight="1">
      <c r="C39" s="34" t="s">
        <v>33</v>
      </c>
      <c r="D39" s="13"/>
      <c r="E39" s="41" t="s">
        <v>23</v>
      </c>
      <c r="F39" s="41"/>
      <c r="G39" s="41"/>
      <c r="H39" s="9">
        <f>E22</f>
        <v>2605.92</v>
      </c>
      <c r="J39" s="12"/>
    </row>
    <row r="40" spans="2:10" ht="14.25" customHeight="1">
      <c r="D40" s="13"/>
      <c r="E40" s="41" t="s">
        <v>26</v>
      </c>
      <c r="F40" s="41"/>
      <c r="G40" s="41"/>
      <c r="H40" s="9">
        <f>E25</f>
        <v>2030</v>
      </c>
      <c r="J40" s="12"/>
    </row>
    <row r="41" spans="2:10" ht="14.25" customHeight="1">
      <c r="C41" s="35" t="s">
        <v>34</v>
      </c>
      <c r="E41" s="41" t="s">
        <v>28</v>
      </c>
      <c r="F41" s="41"/>
      <c r="G41" s="41"/>
      <c r="H41" s="9">
        <f>E29</f>
        <v>328</v>
      </c>
      <c r="J41" s="12"/>
    </row>
    <row r="42" spans="2:10">
      <c r="C42" s="36" t="s">
        <v>35</v>
      </c>
      <c r="E42" s="41" t="s">
        <v>36</v>
      </c>
      <c r="F42" s="41"/>
      <c r="G42" s="41"/>
      <c r="H42" s="37">
        <v>461.34</v>
      </c>
      <c r="J42" s="40" t="s">
        <v>50</v>
      </c>
    </row>
    <row r="43" spans="2:10">
      <c r="E43" s="42" t="s">
        <v>37</v>
      </c>
      <c r="F43" s="42"/>
      <c r="G43" s="42"/>
      <c r="H43" s="38">
        <f>SUM(H38:H42)</f>
        <v>5425.26</v>
      </c>
      <c r="J43" s="12"/>
    </row>
  </sheetData>
  <mergeCells count="32">
    <mergeCell ref="B14:B18"/>
    <mergeCell ref="J14:J18"/>
    <mergeCell ref="B4:B5"/>
    <mergeCell ref="C4:C5"/>
    <mergeCell ref="E4:E5"/>
    <mergeCell ref="B7:C8"/>
    <mergeCell ref="E7:E8"/>
    <mergeCell ref="G7:G8"/>
    <mergeCell ref="H7:H8"/>
    <mergeCell ref="I7:I8"/>
    <mergeCell ref="J7:J8"/>
    <mergeCell ref="B10:B13"/>
    <mergeCell ref="J10:J13"/>
    <mergeCell ref="I34:I35"/>
    <mergeCell ref="B19:B21"/>
    <mergeCell ref="J19:J21"/>
    <mergeCell ref="B22:B24"/>
    <mergeCell ref="J22:J24"/>
    <mergeCell ref="B25:B28"/>
    <mergeCell ref="J25:J28"/>
    <mergeCell ref="B29:B33"/>
    <mergeCell ref="B34:C35"/>
    <mergeCell ref="E34:E35"/>
    <mergeCell ref="G34:G35"/>
    <mergeCell ref="H34:H35"/>
    <mergeCell ref="E43:G43"/>
    <mergeCell ref="E37:G37"/>
    <mergeCell ref="E38:G38"/>
    <mergeCell ref="E39:G39"/>
    <mergeCell ref="E40:G40"/>
    <mergeCell ref="E41:G41"/>
    <mergeCell ref="E42:G42"/>
  </mergeCells>
  <phoneticPr fontId="19" type="noConversion"/>
  <conditionalFormatting sqref="G10">
    <cfRule type="cellIs" dxfId="15" priority="10" operator="equal">
      <formula>0</formula>
    </cfRule>
  </conditionalFormatting>
  <conditionalFormatting sqref="H10">
    <cfRule type="cellIs" dxfId="14" priority="8" operator="equal">
      <formula>0</formula>
    </cfRule>
  </conditionalFormatting>
  <conditionalFormatting sqref="I25">
    <cfRule type="cellIs" dxfId="13" priority="5" operator="equal">
      <formula>0</formula>
    </cfRule>
  </conditionalFormatting>
  <conditionalFormatting sqref="G29:I29">
    <cfRule type="cellIs" dxfId="12" priority="4" operator="equal">
      <formula>0</formula>
    </cfRule>
  </conditionalFormatting>
  <conditionalFormatting sqref="H38:H41">
    <cfRule type="cellIs" dxfId="11" priority="3" operator="equal">
      <formula>0</formula>
    </cfRule>
  </conditionalFormatting>
  <conditionalFormatting sqref="I10 G11:H11 H14:H17 G15:G17 H19:I19 G30:H30">
    <cfRule type="cellIs" dxfId="10" priority="7" operator="equal">
      <formula>0</formula>
    </cfRule>
  </conditionalFormatting>
  <conditionalFormatting sqref="I11 G14 I14:I17 G19 G22:I23 G25:H25 I30">
    <cfRule type="cellIs" dxfId="9" priority="9" operator="equal">
      <formula>0</formula>
    </cfRule>
  </conditionalFormatting>
  <conditionalFormatting sqref="E14:E17">
    <cfRule type="cellIs" dxfId="8" priority="2" operator="equal">
      <formula>0</formula>
    </cfRule>
  </conditionalFormatting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43"/>
  <sheetViews>
    <sheetView zoomScale="115" zoomScaleNormal="115" workbookViewId="0"/>
  </sheetViews>
  <sheetFormatPr defaultColWidth="9" defaultRowHeight="14.25"/>
  <cols>
    <col min="1" max="1" width="2.625" style="20" customWidth="1"/>
    <col min="2" max="2" width="13.625" style="20" customWidth="1"/>
    <col min="3" max="3" width="20.375" style="13" customWidth="1"/>
    <col min="4" max="4" width="0.875" style="20" customWidth="1"/>
    <col min="5" max="5" width="11.625" style="10" customWidth="1"/>
    <col min="6" max="6" width="0.875" style="20" customWidth="1"/>
    <col min="7" max="9" width="10.625" style="20" customWidth="1"/>
    <col min="10" max="10" width="13.875" style="10" customWidth="1"/>
    <col min="11" max="11" width="4.625" style="20" customWidth="1"/>
    <col min="12" max="22" width="9" style="20"/>
    <col min="23" max="16384" width="9" style="21"/>
  </cols>
  <sheetData>
    <row r="1" spans="2:10" ht="10.15" customHeight="1"/>
    <row r="2" spans="2:10" ht="24">
      <c r="B2" s="22" t="s">
        <v>0</v>
      </c>
    </row>
    <row r="3" spans="2:10" s="13" customFormat="1" ht="5.0999999999999996" customHeight="1">
      <c r="J3" s="10"/>
    </row>
    <row r="4" spans="2:10" ht="14.25" customHeight="1">
      <c r="B4" s="53" t="s">
        <v>1</v>
      </c>
      <c r="C4" s="48" t="s">
        <v>43</v>
      </c>
      <c r="E4" s="50" t="s">
        <v>2</v>
      </c>
      <c r="G4" s="1">
        <f>IF(ISERROR(G34/$E34),"",G34/$E34)</f>
        <v>0.94131881521780791</v>
      </c>
      <c r="H4" s="1">
        <f>IF(ISERROR(H34/$E34),"",H34/$E34)</f>
        <v>0.96812448732395473</v>
      </c>
    </row>
    <row r="5" spans="2:10" ht="14.25" customHeight="1">
      <c r="B5" s="54"/>
      <c r="C5" s="49"/>
      <c r="E5" s="50"/>
      <c r="G5" s="2" t="str">
        <f>IF(G4="","",IF(G4&gt;G6,"OK","NG"))</f>
        <v>OK</v>
      </c>
      <c r="H5" s="2" t="str">
        <f>IF(H4="","",IF(H4&gt;H6,"OK","NG"))</f>
        <v>OK</v>
      </c>
      <c r="I5" s="23" t="s">
        <v>3</v>
      </c>
    </row>
    <row r="6" spans="2:10" ht="14.25" customHeight="1">
      <c r="B6" s="24"/>
      <c r="F6" s="25"/>
      <c r="G6" s="3">
        <v>0.7</v>
      </c>
      <c r="H6" s="3">
        <v>0.8</v>
      </c>
      <c r="I6" s="23" t="s">
        <v>4</v>
      </c>
    </row>
    <row r="7" spans="2:10" ht="14.25" customHeight="1">
      <c r="B7" s="55" t="s">
        <v>5</v>
      </c>
      <c r="C7" s="64"/>
      <c r="E7" s="51" t="s">
        <v>6</v>
      </c>
      <c r="G7" s="72" t="s">
        <v>7</v>
      </c>
      <c r="H7" s="59" t="s">
        <v>8</v>
      </c>
      <c r="I7" s="62" t="s">
        <v>9</v>
      </c>
      <c r="J7" s="77" t="s">
        <v>38</v>
      </c>
    </row>
    <row r="8" spans="2:10">
      <c r="B8" s="65"/>
      <c r="C8" s="66"/>
      <c r="E8" s="52"/>
      <c r="G8" s="73"/>
      <c r="H8" s="60"/>
      <c r="I8" s="63"/>
      <c r="J8" s="78"/>
    </row>
    <row r="9" spans="2:10" s="20" customFormat="1" ht="3" customHeight="1">
      <c r="C9" s="13"/>
      <c r="E9" s="10"/>
      <c r="J9" s="10"/>
    </row>
    <row r="10" spans="2:10">
      <c r="B10" s="55" t="s">
        <v>10</v>
      </c>
      <c r="C10" s="26" t="s">
        <v>11</v>
      </c>
      <c r="E10" s="7">
        <v>10754</v>
      </c>
      <c r="G10" s="4">
        <f>E10</f>
        <v>10754</v>
      </c>
      <c r="H10" s="5">
        <v>0</v>
      </c>
      <c r="I10" s="5">
        <v>0</v>
      </c>
      <c r="J10" s="79" t="s">
        <v>49</v>
      </c>
    </row>
    <row r="11" spans="2:10">
      <c r="B11" s="46"/>
      <c r="C11" s="27" t="s">
        <v>12</v>
      </c>
      <c r="E11" s="7"/>
      <c r="G11" s="5">
        <v>0</v>
      </c>
      <c r="H11" s="5">
        <v>0</v>
      </c>
      <c r="I11" s="4">
        <f>E11</f>
        <v>0</v>
      </c>
      <c r="J11" s="80"/>
    </row>
    <row r="12" spans="2:10">
      <c r="B12" s="46"/>
      <c r="C12" s="27"/>
      <c r="E12" s="14"/>
      <c r="G12" s="4"/>
      <c r="H12" s="4"/>
      <c r="I12" s="4"/>
      <c r="J12" s="80"/>
    </row>
    <row r="13" spans="2:10">
      <c r="B13" s="46"/>
      <c r="C13" s="28" t="s">
        <v>13</v>
      </c>
      <c r="E13" s="6">
        <f>SUM(E10:E12)</f>
        <v>10754</v>
      </c>
      <c r="F13" s="29"/>
      <c r="G13" s="6">
        <f>SUM(G10:G12)</f>
        <v>10754</v>
      </c>
      <c r="H13" s="6">
        <f>SUM(H10:H12)</f>
        <v>0</v>
      </c>
      <c r="I13" s="6">
        <f>SUM(I10:I12)</f>
        <v>0</v>
      </c>
      <c r="J13" s="81"/>
    </row>
    <row r="14" spans="2:10" ht="14.25" customHeight="1">
      <c r="B14" s="56" t="s">
        <v>14</v>
      </c>
      <c r="C14" s="27" t="s">
        <v>15</v>
      </c>
      <c r="E14" s="7">
        <v>1642</v>
      </c>
      <c r="G14" s="4">
        <f>IF(ISERROR(E14*0.98),0,E14*0.98)</f>
        <v>1609.16</v>
      </c>
      <c r="H14" s="5">
        <v>0</v>
      </c>
      <c r="I14" s="4">
        <f>IF(ISERROR(E14-G14),0,E14-G14)</f>
        <v>32.839999999999918</v>
      </c>
      <c r="J14" s="79" t="s">
        <v>49</v>
      </c>
    </row>
    <row r="15" spans="2:10" ht="14.25" customHeight="1">
      <c r="B15" s="57"/>
      <c r="C15" s="27" t="s">
        <v>16</v>
      </c>
      <c r="E15" s="7"/>
      <c r="G15" s="5">
        <v>0</v>
      </c>
      <c r="H15" s="5">
        <v>0</v>
      </c>
      <c r="I15" s="4">
        <f>E15</f>
        <v>0</v>
      </c>
      <c r="J15" s="75"/>
    </row>
    <row r="16" spans="2:10" ht="14.25" customHeight="1">
      <c r="B16" s="57"/>
      <c r="C16" s="27" t="s">
        <v>17</v>
      </c>
      <c r="E16" s="7">
        <v>26.8</v>
      </c>
      <c r="G16" s="5">
        <v>0</v>
      </c>
      <c r="H16" s="5">
        <v>0</v>
      </c>
      <c r="I16" s="4">
        <f>E16</f>
        <v>26.8</v>
      </c>
      <c r="J16" s="75"/>
    </row>
    <row r="17" spans="2:11" ht="14.25" customHeight="1">
      <c r="B17" s="57"/>
      <c r="C17" s="27" t="s">
        <v>18</v>
      </c>
      <c r="E17" s="7"/>
      <c r="G17" s="5">
        <v>0</v>
      </c>
      <c r="H17" s="5">
        <v>0</v>
      </c>
      <c r="I17" s="4">
        <f>E17</f>
        <v>0</v>
      </c>
      <c r="J17" s="75"/>
      <c r="K17" s="20" t="s">
        <v>19</v>
      </c>
    </row>
    <row r="18" spans="2:11" ht="14.25" customHeight="1">
      <c r="B18" s="58"/>
      <c r="C18" s="28" t="s">
        <v>13</v>
      </c>
      <c r="E18" s="6">
        <f>SUM(E14:E17)</f>
        <v>1668.8</v>
      </c>
      <c r="G18" s="6">
        <f>SUM(G14:G17)</f>
        <v>1609.16</v>
      </c>
      <c r="H18" s="6">
        <f>SUM(H14:H17)</f>
        <v>0</v>
      </c>
      <c r="I18" s="6">
        <f>SUM(I14:I17)</f>
        <v>59.639999999999915</v>
      </c>
      <c r="J18" s="76"/>
    </row>
    <row r="19" spans="2:11" ht="14.25" customHeight="1">
      <c r="B19" s="45" t="s">
        <v>20</v>
      </c>
      <c r="C19" s="27" t="s">
        <v>21</v>
      </c>
      <c r="E19" s="15">
        <v>216</v>
      </c>
      <c r="G19" s="4">
        <f>E19</f>
        <v>216</v>
      </c>
      <c r="H19" s="5">
        <v>0</v>
      </c>
      <c r="I19" s="5">
        <v>0</v>
      </c>
      <c r="J19" s="74" t="s">
        <v>47</v>
      </c>
    </row>
    <row r="20" spans="2:11" ht="14.25" customHeight="1">
      <c r="B20" s="45"/>
      <c r="C20" s="27"/>
      <c r="E20" s="4"/>
      <c r="G20" s="4"/>
      <c r="H20" s="4"/>
      <c r="I20" s="4"/>
      <c r="J20" s="75"/>
    </row>
    <row r="21" spans="2:11">
      <c r="B21" s="45"/>
      <c r="C21" s="28" t="s">
        <v>13</v>
      </c>
      <c r="E21" s="16">
        <f>SUM(E19:E20)</f>
        <v>216</v>
      </c>
      <c r="G21" s="6">
        <f>SUM(G19:G20)</f>
        <v>216</v>
      </c>
      <c r="H21" s="6">
        <f>SUM(H19:H20)</f>
        <v>0</v>
      </c>
      <c r="I21" s="6">
        <f>SUM(I19:I20)</f>
        <v>0</v>
      </c>
      <c r="J21" s="76"/>
    </row>
    <row r="22" spans="2:11" ht="13.5" customHeight="1">
      <c r="B22" s="46" t="s">
        <v>22</v>
      </c>
      <c r="C22" s="27" t="s">
        <v>23</v>
      </c>
      <c r="E22" s="15">
        <f>1946.4+659.52</f>
        <v>2605.92</v>
      </c>
      <c r="G22" s="4">
        <f>IF(ISERROR(E22*0.8),0,E22*0.8)</f>
        <v>2084.7360000000003</v>
      </c>
      <c r="H22" s="4">
        <f>IF(ISERROR(E22*0.16),0,E22*0.16)</f>
        <v>416.94720000000001</v>
      </c>
      <c r="I22" s="4">
        <f>IF(ISERROR(E22-G22-H22),0,E22-G22-H22)</f>
        <v>104.23679999999973</v>
      </c>
      <c r="J22" s="74" t="s">
        <v>48</v>
      </c>
      <c r="K22" s="20" t="s">
        <v>19</v>
      </c>
    </row>
    <row r="23" spans="2:11">
      <c r="B23" s="46"/>
      <c r="C23" s="27" t="s">
        <v>24</v>
      </c>
      <c r="E23" s="15">
        <v>6.6</v>
      </c>
      <c r="G23" s="4">
        <f>IF(ISERROR(E23*0.8),0,E23*0.8)</f>
        <v>5.28</v>
      </c>
      <c r="H23" s="4">
        <f>IF(ISERROR(E23*0.16),0,E23*0.16)</f>
        <v>1.056</v>
      </c>
      <c r="I23" s="4">
        <f>IF(ISERROR(E23-G23-H23),0,E23-G23-H23)</f>
        <v>0.26399999999999935</v>
      </c>
      <c r="J23" s="75"/>
    </row>
    <row r="24" spans="2:11">
      <c r="B24" s="46"/>
      <c r="C24" s="28" t="s">
        <v>13</v>
      </c>
      <c r="E24" s="16">
        <f>SUM(E22:E23)</f>
        <v>2612.52</v>
      </c>
      <c r="G24" s="6">
        <f>SUM(G22:G23)</f>
        <v>2090.0160000000005</v>
      </c>
      <c r="H24" s="6">
        <f>SUM(H22:H23)</f>
        <v>418.00319999999999</v>
      </c>
      <c r="I24" s="6">
        <f>SUM(I22:I23)</f>
        <v>104.50079999999973</v>
      </c>
      <c r="J24" s="76"/>
    </row>
    <row r="25" spans="2:11">
      <c r="B25" s="45" t="s">
        <v>25</v>
      </c>
      <c r="C25" s="27" t="s">
        <v>51</v>
      </c>
      <c r="E25" s="4">
        <v>2030</v>
      </c>
      <c r="G25" s="4">
        <f>IF(ISERROR(E25*0.994),0,E25*0.994)</f>
        <v>2017.82</v>
      </c>
      <c r="H25" s="4">
        <f>IF(ISERROR(E25-G25),0,E25-G25)</f>
        <v>12.180000000000064</v>
      </c>
      <c r="I25" s="5">
        <v>0</v>
      </c>
      <c r="J25" s="74" t="s">
        <v>46</v>
      </c>
      <c r="K25" s="20" t="s">
        <v>19</v>
      </c>
    </row>
    <row r="26" spans="2:11">
      <c r="B26" s="45"/>
      <c r="C26" s="27"/>
      <c r="E26" s="4"/>
      <c r="G26" s="4"/>
      <c r="H26" s="4"/>
      <c r="I26" s="4"/>
      <c r="J26" s="75"/>
    </row>
    <row r="27" spans="2:11">
      <c r="B27" s="45"/>
      <c r="C27" s="27"/>
      <c r="E27" s="4"/>
      <c r="G27" s="4"/>
      <c r="H27" s="4"/>
      <c r="I27" s="4"/>
      <c r="J27" s="75"/>
    </row>
    <row r="28" spans="2:11">
      <c r="B28" s="45"/>
      <c r="C28" s="28" t="s">
        <v>13</v>
      </c>
      <c r="E28" s="16">
        <f>SUM(E25:E27)</f>
        <v>2030</v>
      </c>
      <c r="G28" s="6">
        <f>SUM(G25:G27)</f>
        <v>2017.82</v>
      </c>
      <c r="H28" s="6">
        <f>SUM(H25:H27)</f>
        <v>12.180000000000064</v>
      </c>
      <c r="I28" s="6">
        <f>SUM(I25:I27)</f>
        <v>0</v>
      </c>
      <c r="J28" s="76"/>
    </row>
    <row r="29" spans="2:11" ht="25.5" customHeight="1">
      <c r="B29" s="46" t="s">
        <v>27</v>
      </c>
      <c r="C29" s="27" t="s">
        <v>28</v>
      </c>
      <c r="E29" s="7">
        <v>328</v>
      </c>
      <c r="G29" s="4">
        <f>IF(ISERROR(E29*0.8),0,E29*0.8)</f>
        <v>262.40000000000003</v>
      </c>
      <c r="H29" s="4">
        <f>IF(ISERROR(E29*0.16),0,E29*0.16)</f>
        <v>52.480000000000004</v>
      </c>
      <c r="I29" s="4">
        <f>IF(ISERROR(E29-G29-H29),0,E29-G29-H29)</f>
        <v>13.119999999999962</v>
      </c>
      <c r="J29" s="11" t="s">
        <v>39</v>
      </c>
      <c r="K29" s="20" t="s">
        <v>19</v>
      </c>
    </row>
    <row r="30" spans="2:11" ht="26.25" customHeight="1">
      <c r="B30" s="46"/>
      <c r="C30" s="27" t="s">
        <v>29</v>
      </c>
      <c r="E30" s="17">
        <v>396.69</v>
      </c>
      <c r="G30" s="5">
        <v>0</v>
      </c>
      <c r="H30" s="5">
        <v>0</v>
      </c>
      <c r="I30" s="4">
        <f>E30</f>
        <v>396.69</v>
      </c>
      <c r="J30" s="11" t="s">
        <v>40</v>
      </c>
    </row>
    <row r="31" spans="2:11" ht="15" customHeight="1">
      <c r="B31" s="46"/>
      <c r="C31" s="30"/>
      <c r="E31" s="18"/>
      <c r="G31" s="4"/>
      <c r="H31" s="4"/>
      <c r="I31" s="4"/>
      <c r="J31" s="40" t="s">
        <v>45</v>
      </c>
    </row>
    <row r="32" spans="2:11" ht="15" customHeight="1">
      <c r="B32" s="46"/>
      <c r="C32" s="27"/>
      <c r="E32" s="4"/>
      <c r="G32" s="4"/>
      <c r="H32" s="4"/>
      <c r="I32" s="4"/>
      <c r="J32" s="40" t="s">
        <v>45</v>
      </c>
    </row>
    <row r="33" spans="2:10" ht="14.25" customHeight="1">
      <c r="B33" s="47"/>
      <c r="C33" s="31" t="s">
        <v>13</v>
      </c>
      <c r="E33" s="19">
        <f>SUM(E29:E32)</f>
        <v>724.69</v>
      </c>
      <c r="G33" s="32">
        <f>SUM(G29:G32)</f>
        <v>262.40000000000003</v>
      </c>
      <c r="H33" s="32">
        <f>SUM(H29:H32)</f>
        <v>52.480000000000004</v>
      </c>
      <c r="I33" s="32">
        <f>SUM(I29:I32)</f>
        <v>409.80999999999995</v>
      </c>
      <c r="J33" s="40"/>
    </row>
    <row r="34" spans="2:10" ht="14.25" customHeight="1">
      <c r="B34" s="67" t="s">
        <v>30</v>
      </c>
      <c r="C34" s="68"/>
      <c r="D34" s="8"/>
      <c r="E34" s="71">
        <f>E13+E18+E21+E24+E28+E33</f>
        <v>18006.009999999998</v>
      </c>
      <c r="F34" s="8"/>
      <c r="G34" s="61">
        <f>G13+G18+G21+G24+G28+G33</f>
        <v>16949.396000000001</v>
      </c>
      <c r="H34" s="61">
        <f>H13+H18+H21+H24+H28+H33+G34</f>
        <v>17432.0592</v>
      </c>
      <c r="I34" s="61">
        <f>E34-H34</f>
        <v>573.95079999999871</v>
      </c>
      <c r="J34" s="40"/>
    </row>
    <row r="35" spans="2:10" ht="14.25" customHeight="1">
      <c r="B35" s="69"/>
      <c r="C35" s="70"/>
      <c r="D35" s="8"/>
      <c r="E35" s="71"/>
      <c r="F35" s="8"/>
      <c r="G35" s="61"/>
      <c r="H35" s="61"/>
      <c r="I35" s="61"/>
      <c r="J35" s="40"/>
    </row>
    <row r="36" spans="2:10" ht="14.25" customHeight="1">
      <c r="J36" s="40"/>
    </row>
    <row r="37" spans="2:10" ht="14.25" customHeight="1">
      <c r="D37" s="13"/>
      <c r="E37" s="43" t="s">
        <v>31</v>
      </c>
      <c r="F37" s="44"/>
      <c r="G37" s="44"/>
      <c r="H37" s="33" t="s">
        <v>32</v>
      </c>
      <c r="J37" s="40"/>
    </row>
    <row r="38" spans="2:10" ht="14.25" customHeight="1">
      <c r="D38" s="13"/>
      <c r="E38" s="41" t="s">
        <v>16</v>
      </c>
      <c r="F38" s="41"/>
      <c r="G38" s="41"/>
      <c r="H38" s="9">
        <f>E15</f>
        <v>0</v>
      </c>
      <c r="J38" s="40"/>
    </row>
    <row r="39" spans="2:10" ht="14.25" customHeight="1">
      <c r="C39" s="34" t="s">
        <v>33</v>
      </c>
      <c r="D39" s="13"/>
      <c r="E39" s="41" t="s">
        <v>23</v>
      </c>
      <c r="F39" s="41"/>
      <c r="G39" s="41"/>
      <c r="H39" s="9">
        <f>E22</f>
        <v>2605.92</v>
      </c>
      <c r="J39" s="12"/>
    </row>
    <row r="40" spans="2:10" ht="14.25" customHeight="1">
      <c r="D40" s="13"/>
      <c r="E40" s="41" t="s">
        <v>26</v>
      </c>
      <c r="F40" s="41"/>
      <c r="G40" s="41"/>
      <c r="H40" s="9">
        <f>E25</f>
        <v>2030</v>
      </c>
      <c r="J40" s="12"/>
    </row>
    <row r="41" spans="2:10" ht="14.25" customHeight="1">
      <c r="C41" s="35" t="s">
        <v>34</v>
      </c>
      <c r="E41" s="41" t="s">
        <v>28</v>
      </c>
      <c r="F41" s="41"/>
      <c r="G41" s="41"/>
      <c r="H41" s="9">
        <f>E29</f>
        <v>328</v>
      </c>
      <c r="J41" s="12"/>
    </row>
    <row r="42" spans="2:10">
      <c r="C42" s="36" t="s">
        <v>35</v>
      </c>
      <c r="E42" s="41" t="s">
        <v>36</v>
      </c>
      <c r="F42" s="41"/>
      <c r="G42" s="41"/>
      <c r="H42" s="37">
        <v>461.34</v>
      </c>
      <c r="J42" s="40" t="s">
        <v>50</v>
      </c>
    </row>
    <row r="43" spans="2:10">
      <c r="E43" s="42" t="s">
        <v>37</v>
      </c>
      <c r="F43" s="42"/>
      <c r="G43" s="42"/>
      <c r="H43" s="38">
        <f>SUM(H38:H42)</f>
        <v>5425.26</v>
      </c>
      <c r="J43" s="12"/>
    </row>
  </sheetData>
  <mergeCells count="32">
    <mergeCell ref="B14:B18"/>
    <mergeCell ref="J14:J18"/>
    <mergeCell ref="B4:B5"/>
    <mergeCell ref="C4:C5"/>
    <mergeCell ref="E4:E5"/>
    <mergeCell ref="B7:C8"/>
    <mergeCell ref="E7:E8"/>
    <mergeCell ref="G7:G8"/>
    <mergeCell ref="H7:H8"/>
    <mergeCell ref="I7:I8"/>
    <mergeCell ref="J7:J8"/>
    <mergeCell ref="B10:B13"/>
    <mergeCell ref="J10:J13"/>
    <mergeCell ref="I34:I35"/>
    <mergeCell ref="B19:B21"/>
    <mergeCell ref="J19:J21"/>
    <mergeCell ref="B22:B24"/>
    <mergeCell ref="J22:J24"/>
    <mergeCell ref="B25:B28"/>
    <mergeCell ref="J25:J28"/>
    <mergeCell ref="B29:B33"/>
    <mergeCell ref="B34:C35"/>
    <mergeCell ref="E34:E35"/>
    <mergeCell ref="G34:G35"/>
    <mergeCell ref="H34:H35"/>
    <mergeCell ref="E43:G43"/>
    <mergeCell ref="E37:G37"/>
    <mergeCell ref="E38:G38"/>
    <mergeCell ref="E39:G39"/>
    <mergeCell ref="E40:G40"/>
    <mergeCell ref="E41:G41"/>
    <mergeCell ref="E42:G42"/>
  </mergeCells>
  <phoneticPr fontId="19" type="noConversion"/>
  <conditionalFormatting sqref="G10">
    <cfRule type="cellIs" dxfId="7" priority="10" operator="equal">
      <formula>0</formula>
    </cfRule>
  </conditionalFormatting>
  <conditionalFormatting sqref="H10">
    <cfRule type="cellIs" dxfId="6" priority="8" operator="equal">
      <formula>0</formula>
    </cfRule>
  </conditionalFormatting>
  <conditionalFormatting sqref="I25">
    <cfRule type="cellIs" dxfId="5" priority="5" operator="equal">
      <formula>0</formula>
    </cfRule>
  </conditionalFormatting>
  <conditionalFormatting sqref="G29:I29">
    <cfRule type="cellIs" dxfId="4" priority="4" operator="equal">
      <formula>0</formula>
    </cfRule>
  </conditionalFormatting>
  <conditionalFormatting sqref="H38:H41">
    <cfRule type="cellIs" dxfId="3" priority="3" operator="equal">
      <formula>0</formula>
    </cfRule>
  </conditionalFormatting>
  <conditionalFormatting sqref="I10 G11:H11 H14:H17 G15:G17 H19:I19 G30:H30">
    <cfRule type="cellIs" dxfId="2" priority="7" operator="equal">
      <formula>0</formula>
    </cfRule>
  </conditionalFormatting>
  <conditionalFormatting sqref="I11 G14 I14:I17 G19 G22:I23 G25:H25 I30">
    <cfRule type="cellIs" dxfId="1" priority="9" operator="equal">
      <formula>0</formula>
    </cfRule>
  </conditionalFormatting>
  <conditionalFormatting sqref="E14:E17">
    <cfRule type="cellIs" dxfId="0" priority="1" operator="equal">
      <formula>0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B268747C19CF4D8DBBE1003D819DC8" ma:contentTypeVersion="8" ma:contentTypeDescription="Ein neues Dokument erstellen." ma:contentTypeScope="" ma:versionID="e85fe43482689006e1f57b05cb56b960">
  <xsd:schema xmlns:xsd="http://www.w3.org/2001/XMLSchema" xmlns:xs="http://www.w3.org/2001/XMLSchema" xmlns:p="http://schemas.microsoft.com/office/2006/metadata/properties" xmlns:ns2="c0d780e5-636d-4dbf-a1a2-4d5009da8a13" xmlns:ns3="21869222-1793-4d8d-9cec-eae663d5acca" xmlns:ns4="d6b95625-ede7-4571-8563-28fe4e93f459" xmlns:ns5="0d01930f-7ad0-4447-9041-584b451f794a" targetNamespace="http://schemas.microsoft.com/office/2006/metadata/properties" ma:root="true" ma:fieldsID="1a8358f582fafaa3093e43009eaa02c4" ns2:_="" ns3:_="" ns4:_="" ns5:_="">
    <xsd:import namespace="c0d780e5-636d-4dbf-a1a2-4d5009da8a13"/>
    <xsd:import namespace="21869222-1793-4d8d-9cec-eae663d5acca"/>
    <xsd:import namespace="d6b95625-ede7-4571-8563-28fe4e93f459"/>
    <xsd:import namespace="0d01930f-7ad0-4447-9041-584b451f79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Products" minOccurs="0"/>
                <xsd:element ref="ns2:Document" minOccurs="0"/>
                <xsd:element ref="ns2:Confidentiality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4:lcf76f155ced4ddcb4097134ff3c332f" minOccurs="0"/>
                <xsd:element ref="ns5:TaxCatchAll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d780e5-636d-4dbf-a1a2-4d5009da8a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Products" ma:index="16" nillable="true" ma:displayName="Products" ma:format="Dropdown" ma:internalName="Products">
      <xsd:simpleType>
        <xsd:union memberTypes="dms:Text">
          <xsd:simpleType>
            <xsd:restriction base="dms:Choice">
              <xsd:enumeration value="Desktop"/>
              <xsd:enumeration value="LFD"/>
              <xsd:enumeration value="Projector"/>
              <xsd:enumeration value="LED"/>
              <xsd:enumeration value="Computing"/>
              <xsd:enumeration value="Interactive"/>
              <xsd:enumeration value="SW"/>
              <xsd:enumeration value="Hiperwall"/>
              <xsd:enumeration value="DC"/>
            </xsd:restriction>
          </xsd:simpleType>
        </xsd:union>
      </xsd:simpleType>
    </xsd:element>
    <xsd:element name="Document" ma:index="17" nillable="true" ma:displayName="Document" ma:format="Dropdown" ma:internalName="Document">
      <xsd:simpleType>
        <xsd:union memberTypes="dms:Text">
          <xsd:simpleType>
            <xsd:restriction base="dms:Choice">
              <xsd:enumeration value="Datasheet"/>
              <xsd:enumeration value="Certificate"/>
              <xsd:enumeration value="Test Report"/>
              <xsd:enumeration value="Drawing"/>
              <xsd:enumeration value="Energy Label"/>
              <xsd:enumeration value="Manual"/>
              <xsd:enumeration value="MMS"/>
              <xsd:enumeration value="KKS"/>
              <xsd:enumeration value="FW"/>
              <xsd:enumeration value="Sales Presentation"/>
            </xsd:restriction>
          </xsd:simpleType>
        </xsd:union>
      </xsd:simpleType>
    </xsd:element>
    <xsd:element name="Confidentiality" ma:index="18" nillable="true" ma:displayName="Confidentiality" ma:format="Dropdown" ma:internalName="Confidentiality">
      <xsd:simpleType>
        <xsd:union memberTypes="dms:Text">
          <xsd:simpleType>
            <xsd:restriction base="dms:Choice">
              <xsd:enumeration value="public"/>
              <xsd:enumeration value="internal"/>
              <xsd:enumeration value="confidential"/>
            </xsd:restriction>
          </xsd:simpleType>
        </xsd:un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69222-1793-4d8d-9cec-eae663d5a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95625-ede7-4571-8563-28fe4e93f45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4" nillable="true" ma:taxonomy="true" ma:internalName="lcf76f155ced4ddcb4097134ff3c332f" ma:taxonomyFieldName="MediaServiceImageTags" ma:displayName="Bildmarkierungen" ma:readOnly="false" ma:fieldId="{5cf76f15-5ced-4ddc-b409-7134ff3c332f}" ma:taxonomyMulti="true" ma:sspId="0d1bcf41-0e84-4931-af8a-fdb0fa1931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01930f-7ad0-4447-9041-584b451f794a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e9be8fab-229c-4167-aab0-974cfbb6eae7}" ma:internalName="TaxCatchAll" ma:showField="CatchAllData" ma:web="0d01930f-7ad0-4447-9041-584b451f79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 xmlns="c0d780e5-636d-4dbf-a1a2-4d5009da8a13" xsi:nil="true"/>
    <lcf76f155ced4ddcb4097134ff3c332f xmlns="d6b95625-ede7-4571-8563-28fe4e93f459">
      <Terms xmlns="http://schemas.microsoft.com/office/infopath/2007/PartnerControls"/>
    </lcf76f155ced4ddcb4097134ff3c332f>
    <Products xmlns="c0d780e5-636d-4dbf-a1a2-4d5009da8a13" xsi:nil="true"/>
    <Confidentiality xmlns="c0d780e5-636d-4dbf-a1a2-4d5009da8a13" xsi:nil="true"/>
    <TaxCatchAll xmlns="0d01930f-7ad0-4447-9041-584b451f794a" xsi:nil="true"/>
  </documentManagement>
</p:properties>
</file>

<file path=customXml/itemProps1.xml><?xml version="1.0" encoding="utf-8"?>
<ds:datastoreItem xmlns:ds="http://schemas.openxmlformats.org/officeDocument/2006/customXml" ds:itemID="{169A38CC-6290-49AE-ACCD-1DBAB604BD91}"/>
</file>

<file path=customXml/itemProps2.xml><?xml version="1.0" encoding="utf-8"?>
<ds:datastoreItem xmlns:ds="http://schemas.openxmlformats.org/officeDocument/2006/customXml" ds:itemID="{DC973D8B-887A-42B2-BCA6-4E8DF2261CCC}"/>
</file>

<file path=customXml/itemProps3.xml><?xml version="1.0" encoding="utf-8"?>
<ds:datastoreItem xmlns:ds="http://schemas.openxmlformats.org/officeDocument/2006/customXml" ds:itemID="{316BB938-E8D2-4D00-BDBD-F30FFBEBCB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PN-M432</vt:lpstr>
      <vt:lpstr>PN-P436</vt:lpstr>
      <vt:lpstr>PN-M502</vt:lpstr>
      <vt:lpstr>PN-P506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野口利幸/シニアエキスパート</dc:creator>
  <cp:lastModifiedBy>東秀明/技師</cp:lastModifiedBy>
  <dcterms:created xsi:type="dcterms:W3CDTF">2024-10-31T15:22:00Z</dcterms:created>
  <dcterms:modified xsi:type="dcterms:W3CDTF">2025-04-23T00:36:42Z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EA6F8958A5694D3BAB93902B9E2AE0AB_12</vt:lpwstr>
  </property>
  <property fmtid="{D5CDD505-2E9C-101B-9397-08002B2CF9AE}" pid="3" name="KSOProductBuildVer">
    <vt:lpwstr>2052-12.1.0.17857</vt:lpwstr>
  </property>
  <property fmtid="{D5CDD505-2E9C-101B-9397-08002B2CF9AE}" pid="4" name="ContentTypeId">
    <vt:lpwstr>0x0101000AB268747C19CF4D8DBBE1003D819DC8</vt:lpwstr>
  </property>
</Properties>
</file>